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1840" windowHeight="13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<sst xmlns="http://schemas.openxmlformats.org/spreadsheetml/2006/main" count="441" uniqueCount="298">
  <si>
    <t>Great Aussie Roadtrip - 2006</t>
  </si>
  <si>
    <t>Destination</t>
  </si>
  <si>
    <t>Accom Type</t>
  </si>
  <si>
    <t>Accom $</t>
  </si>
  <si>
    <t>Petrol c/l</t>
  </si>
  <si>
    <t>Petrol $</t>
  </si>
  <si>
    <t>Odometer</t>
  </si>
  <si>
    <t>Notes</t>
  </si>
  <si>
    <t>Brisbane</t>
  </si>
  <si>
    <t>Start of Trip</t>
  </si>
  <si>
    <t>Bundaberg</t>
  </si>
  <si>
    <t>Relatives</t>
  </si>
  <si>
    <t>Petrol L</t>
  </si>
  <si>
    <t>Lake Awoonga</t>
  </si>
  <si>
    <t>Van Park</t>
  </si>
  <si>
    <t>No Nights</t>
  </si>
  <si>
    <t>Date Arr</t>
  </si>
  <si>
    <t>Day trips to Tannum Sands and Boynedale</t>
  </si>
  <si>
    <t>Rockhampton</t>
  </si>
  <si>
    <t>Petrol stop only</t>
  </si>
  <si>
    <t>Mackay</t>
  </si>
  <si>
    <t>Friends</t>
  </si>
  <si>
    <t>litre/100km</t>
  </si>
  <si>
    <t>km/litre</t>
  </si>
  <si>
    <t>Average Economy</t>
  </si>
  <si>
    <t>Porcupine Gorge</t>
  </si>
  <si>
    <t>Bowen Roadhouse</t>
  </si>
  <si>
    <t xml:space="preserve">Campaspe River </t>
  </si>
  <si>
    <t>Rest Area</t>
  </si>
  <si>
    <t>National Pk</t>
  </si>
  <si>
    <t>Hughenden</t>
  </si>
  <si>
    <t>miles/gall</t>
  </si>
  <si>
    <t>Roadhouse</t>
  </si>
  <si>
    <t>Mt Garnet</t>
  </si>
  <si>
    <t>Trip to Undara Volcanic Nat Pk &amp; Crater</t>
  </si>
  <si>
    <t>Atherton</t>
  </si>
  <si>
    <t>Ravenshoe</t>
  </si>
  <si>
    <t>Cobbold Gorge</t>
  </si>
  <si>
    <t>Boat Tour up the gorge</t>
  </si>
  <si>
    <t>Georgetown</t>
  </si>
  <si>
    <t>Croydon</t>
  </si>
  <si>
    <t>Oil stop only (1 litre top up)</t>
  </si>
  <si>
    <t>Karumba</t>
  </si>
  <si>
    <t>Fishing</t>
  </si>
  <si>
    <t>Rest area</t>
  </si>
  <si>
    <t>Normanton</t>
  </si>
  <si>
    <t>Burke &amp; Wills Roadhouse</t>
  </si>
  <si>
    <t>Walk to Gorge &amp; Creek</t>
  </si>
  <si>
    <t>Hayes Point, Harbour, Restock</t>
  </si>
  <si>
    <t>Trip to Millstream Falls, Dinner Falls, Hypipamee Crater, Crater Lakes, Restock</t>
  </si>
  <si>
    <t>Lawn Hill Gorge</t>
  </si>
  <si>
    <t>TOTALS</t>
  </si>
  <si>
    <t>Riversleigh Fossil Site</t>
  </si>
  <si>
    <t>Gregory River</t>
  </si>
  <si>
    <t>Cloncurry</t>
  </si>
  <si>
    <t>Mt Isa</t>
  </si>
  <si>
    <t xml:space="preserve">Avon Downs </t>
  </si>
  <si>
    <t>Camooweal</t>
  </si>
  <si>
    <t>Camooweal Caves</t>
  </si>
  <si>
    <t>Tennant Creek</t>
  </si>
  <si>
    <t>Devils Marbles</t>
  </si>
  <si>
    <t>Mataranka</t>
  </si>
  <si>
    <t>Edith Falls</t>
  </si>
  <si>
    <t>Douglas Daly Rivers</t>
  </si>
  <si>
    <t>Darwin</t>
  </si>
  <si>
    <t>Top up - jerry can+bowser</t>
  </si>
  <si>
    <t>Katherine</t>
  </si>
  <si>
    <t>Umbrawurra Gorge, Ooloo Crossing</t>
  </si>
  <si>
    <t>Kakadu</t>
  </si>
  <si>
    <t>Bush Camp</t>
  </si>
  <si>
    <t xml:space="preserve">Pine Creek </t>
  </si>
  <si>
    <t>Gunlom Falls, Top up - jerry can+bowser</t>
  </si>
  <si>
    <t>Filled Jerry Can 20L</t>
  </si>
  <si>
    <t>Tyre Repair $30</t>
  </si>
  <si>
    <t>Timber Creek</t>
  </si>
  <si>
    <t>Keep River</t>
  </si>
  <si>
    <t>Katherine Nat Pk</t>
  </si>
  <si>
    <t>Kununurra</t>
  </si>
  <si>
    <t>Topup only</t>
  </si>
  <si>
    <t>Wyndham</t>
  </si>
  <si>
    <t>includes 20L JerryCan fillup</t>
  </si>
  <si>
    <t>full</t>
  </si>
  <si>
    <t>Purnululu (Bungles)</t>
  </si>
  <si>
    <t>fillup + fill Jerry can</t>
  </si>
  <si>
    <t>3 new tyres $802</t>
  </si>
  <si>
    <t>Home Station</t>
  </si>
  <si>
    <t>El Questro Station</t>
  </si>
  <si>
    <t>Bindoola Falls</t>
  </si>
  <si>
    <t>Emma Gorge El Questro Gorge, Zebedee Hot Springs, Chamberlain Gorge</t>
  </si>
  <si>
    <t>King Edward River</t>
  </si>
  <si>
    <t>Drysdale R Homestead</t>
  </si>
  <si>
    <t>Mitchell Falls</t>
  </si>
  <si>
    <t>Miners Pool, Kimberley Burgers</t>
  </si>
  <si>
    <t>Russ Creek</t>
  </si>
  <si>
    <t>Gibb River</t>
  </si>
  <si>
    <t>Manning Gorge</t>
  </si>
  <si>
    <t>Mt Barnett Station</t>
  </si>
  <si>
    <t>Manning Falls</t>
  </si>
  <si>
    <t>Charnley R Homestead</t>
  </si>
  <si>
    <t>Donkey Pools</t>
  </si>
  <si>
    <t>Bells Gorge</t>
  </si>
  <si>
    <t>Bells Creek, Bells Gorge</t>
  </si>
  <si>
    <t>Geike Windjana Way</t>
  </si>
  <si>
    <t>Lennard River Gorge, Lennard River Crossing</t>
  </si>
  <si>
    <t>Fitzroy Crossing</t>
  </si>
  <si>
    <t>Geike Gorge Canoe Trip</t>
  </si>
  <si>
    <t>Windjana Gorge</t>
  </si>
  <si>
    <t>Tunnel Creek</t>
  </si>
  <si>
    <t>May River Crossing</t>
  </si>
  <si>
    <t>Windjana Gorge Walk</t>
  </si>
  <si>
    <t>Derby</t>
  </si>
  <si>
    <t>Broome</t>
  </si>
  <si>
    <t>Cable Beach &amp; Sunset Bar</t>
  </si>
  <si>
    <t>Jerry Can top up and refill 20L</t>
  </si>
  <si>
    <t>Middle Lagoon</t>
  </si>
  <si>
    <t>Cape Leveque</t>
  </si>
  <si>
    <t>One Arm Point</t>
  </si>
  <si>
    <t>Lombardina</t>
  </si>
  <si>
    <t>Added the 20L from Jerry Can</t>
  </si>
  <si>
    <t>Quondong Point</t>
  </si>
  <si>
    <t>Chescold Repair $88</t>
  </si>
  <si>
    <t>Car Towed 130km back to Broome with Fuel Tank and Gauge problems, $127, $130 accom costs covered by Holden Ultra Care, part had to be flown in</t>
  </si>
  <si>
    <t>Car Service $354.75</t>
  </si>
  <si>
    <t>Ocean Lodge</t>
  </si>
  <si>
    <t>Barn Hill Station</t>
  </si>
  <si>
    <t>free refill</t>
  </si>
  <si>
    <t>Sandfire Roadhouse</t>
  </si>
  <si>
    <t>De Grey River</t>
  </si>
  <si>
    <t>Port Hedland</t>
  </si>
  <si>
    <t>Munjina Gorge</t>
  </si>
  <si>
    <t xml:space="preserve">Karijini </t>
  </si>
  <si>
    <t>Dales Gorge, Weano Gorge, Handcock Gorge, Fortescue Falls, Circular Pool, Fern Pool, Knox Gorge, Joffre Gorge</t>
  </si>
  <si>
    <t>WA Nat Parks 4 week Entrance Pass = $22</t>
  </si>
  <si>
    <t>Tom Price</t>
  </si>
  <si>
    <t>Pete visit to Dentist $195, mine tours $38</t>
  </si>
  <si>
    <t xml:space="preserve">Millstream </t>
  </si>
  <si>
    <t>Crossing Pool, Fortescue River</t>
  </si>
  <si>
    <t>Ballaballa Creek</t>
  </si>
  <si>
    <t>Karratha</t>
  </si>
  <si>
    <t xml:space="preserve">Avg $/day = </t>
  </si>
  <si>
    <t>(cents/litre)</t>
  </si>
  <si>
    <t>(litres)</t>
  </si>
  <si>
    <t>(accom$)</t>
  </si>
  <si>
    <t>(fuel$)</t>
  </si>
  <si>
    <t>(days)</t>
  </si>
  <si>
    <t>(speedo)</t>
  </si>
  <si>
    <t>(l/100km)</t>
  </si>
  <si>
    <t>(km/l)</t>
  </si>
  <si>
    <t>(mi/gall)</t>
  </si>
  <si>
    <t>Car Service $200</t>
  </si>
  <si>
    <t>Additional Costs</t>
  </si>
  <si>
    <t xml:space="preserve">Horizontal Falls Flight/JetBoat </t>
  </si>
  <si>
    <t>Flight $500</t>
  </si>
  <si>
    <t>Helicopter Flight, Topup from Jerry Can 20L</t>
  </si>
  <si>
    <t>Cruise $86</t>
  </si>
  <si>
    <t>Gorge Cruise</t>
  </si>
  <si>
    <t>Boat Hire $45</t>
  </si>
  <si>
    <t>Mary River Leisure Boat Hire - Corroboree Billabong, Ubirr Rock &amp; Art Site, Malabanjbanjdju</t>
  </si>
  <si>
    <t>Park Entry $50</t>
  </si>
  <si>
    <t>Crocodylus Park</t>
  </si>
  <si>
    <t>Park Entry $30</t>
  </si>
  <si>
    <t>Flight/Cruise $778</t>
  </si>
  <si>
    <t>click here to see a map of our travels</t>
  </si>
  <si>
    <t>40 Mile Beach</t>
  </si>
  <si>
    <t>Point Sampson, Dampier, Mairee Pool</t>
  </si>
  <si>
    <t>Exmouth</t>
  </si>
  <si>
    <t>Shothole Canyon</t>
  </si>
  <si>
    <t xml:space="preserve">Ningaloo </t>
  </si>
  <si>
    <t>Coral Bay</t>
  </si>
  <si>
    <t xml:space="preserve">snorkelling  </t>
  </si>
  <si>
    <t>Snorkelling Lakeside, Turquoise Bay, Oyster Stacks, Sandy Bay, Camped at Osprey Bay and Tolki Beach, canoed Yardie Gorge, walked Mandu Gorge</t>
  </si>
  <si>
    <t>Carnarvon Blowholes</t>
  </si>
  <si>
    <t>Red Bluff, Cape Cuvier, Quobba Homestead</t>
  </si>
  <si>
    <t>Carnarvon</t>
  </si>
  <si>
    <t>Peron Peninsula</t>
  </si>
  <si>
    <t>Eagle Bluff, Whalebone Bay, Shark Bay, Denham, Francois Peron National Park, Cape Peron, Herald Bight, Peron Homestead, Shell Bay, Hamelin Bay</t>
  </si>
  <si>
    <t>Overlander Roadhouse</t>
  </si>
  <si>
    <t>One Mile Jetty, Historical Museum</t>
  </si>
  <si>
    <t>Murchison River</t>
  </si>
  <si>
    <t xml:space="preserve">Kalbarri </t>
  </si>
  <si>
    <t>Hawks Head &amp; Ross Graham Lookouts, The Loop, Z Bend, Canoed Murchison River, Kalbarri Nat Pk Coastal Gorges</t>
  </si>
  <si>
    <t>Coronation Beach</t>
  </si>
  <si>
    <t>Hutt Lagoon (Pink Lakes)</t>
  </si>
  <si>
    <t>Geraldton</t>
  </si>
  <si>
    <t>Tuarts Reserve</t>
  </si>
  <si>
    <t>Pinnacles, Nambung Nat Pk</t>
  </si>
  <si>
    <t>Noble Falls</t>
  </si>
  <si>
    <t>Stromatolites Cervantes, Lake Thetis, Chittering Valley Wine Trail</t>
  </si>
  <si>
    <t>Perth</t>
  </si>
  <si>
    <t>Chocolate, Wine, Olives, Cheese, Nougat Tasting.</t>
  </si>
  <si>
    <t>Electric Brakes rewired on Van $60</t>
  </si>
  <si>
    <t>Perth Beaches, Kings Park, Fremantle</t>
  </si>
  <si>
    <t>Yalgorup</t>
  </si>
  <si>
    <t>Thrombolites, Lake Clifton</t>
  </si>
  <si>
    <t>Big Valley</t>
  </si>
  <si>
    <t>Farm Stay</t>
  </si>
  <si>
    <t>Ngilgi Cave $30, Calgardup Cave $20</t>
  </si>
  <si>
    <t>Cape Naturaliste, Gull Rock, Busselton Jetty, Bunbury Rocky Pt, Ngilgi Cave, Margaret River Chocolate factory, Olive Wine Cheese Yoghut Tasting, Calgardup &amp; Giants caves, Cape Leeuwin</t>
  </si>
  <si>
    <t>Margaret River</t>
  </si>
  <si>
    <t>Karri Valley, Beedleup Falls, Warren Lookout, Bicentenial Tree</t>
  </si>
  <si>
    <t>Windy Harbour</t>
  </si>
  <si>
    <t>Tree Top Walk</t>
  </si>
  <si>
    <t>Tree Top Walk $12</t>
  </si>
  <si>
    <t>D'Entrecasteau Nat Park, Pupalong - Tookalup Cliff Edge Walk, Thunder Holes, Cathedral Rock, Salmon Beach, Mt Chadalup</t>
  </si>
  <si>
    <t xml:space="preserve">Great Forest Trees Drive 100FM, Shannon Nat Pk, Valley of the Giants (Tingle Forest) </t>
  </si>
  <si>
    <t>Cosy Corner Beach</t>
  </si>
  <si>
    <t>Green Pools &amp; Elephant Cove, Wilsons Head (Denmark), Whale watching at Cosy Cnr (Albany)</t>
  </si>
  <si>
    <t>KM covered</t>
  </si>
  <si>
    <t>Albany</t>
  </si>
  <si>
    <t>Added the 20L from Jerry Can, Wind Farm, Cable Beach, Torndirrup Nat Pk (The Gap, Blowholes, Natural Bridge), Porungurup Nat Park (Castle Rock, Balancing Rock), Middleton Beach, War Memorial Lookout</t>
  </si>
  <si>
    <t xml:space="preserve">Flat Tyre $24, CAR Broken into window smashed $350 excess (phone, $350 cash, Backpack gear, purse &amp; contents including gold chain stolen) </t>
  </si>
  <si>
    <t xml:space="preserve">Cape Riche </t>
  </si>
  <si>
    <t>Bremer Bay</t>
  </si>
  <si>
    <t>Fitzgerald River</t>
  </si>
  <si>
    <t>Point Ann</t>
  </si>
  <si>
    <t>Mason Bay</t>
  </si>
  <si>
    <t>Esperance</t>
  </si>
  <si>
    <t xml:space="preserve">Cape LeGrand </t>
  </si>
  <si>
    <t>Lucky Bay, Thistle Cove, Rossiter Bay, Frenchman's Peak, Hellfire Bay, LeGrand Beach</t>
  </si>
  <si>
    <r>
      <t>NOT full</t>
    </r>
    <r>
      <rPr>
        <sz val="10"/>
        <rFont val="Arial"/>
        <family val="0"/>
      </rPr>
      <t xml:space="preserve"> - no money/credit cards at PO yet</t>
    </r>
  </si>
  <si>
    <t>Cape Arid</t>
  </si>
  <si>
    <t>Thomas River, Dolphin Cove, Tagon Beach</t>
  </si>
  <si>
    <t>Norseman</t>
  </si>
  <si>
    <t xml:space="preserve">added 20L from Jerry Can </t>
  </si>
  <si>
    <t>Refilled 20L Jerry Can</t>
  </si>
  <si>
    <t>10 Mile Rocks</t>
  </si>
  <si>
    <t>Jillah Rockhole</t>
  </si>
  <si>
    <t>Mundrabilla</t>
  </si>
  <si>
    <t>Madura Pass, Cocklebiddy Cave, Caiguna Blowhole</t>
  </si>
  <si>
    <t>Yalata</t>
  </si>
  <si>
    <t>Nullabour Lookouts, Head of the Bight</t>
  </si>
  <si>
    <t>Ceduna</t>
  </si>
  <si>
    <t>Venus Bay</t>
  </si>
  <si>
    <t>Port Lincoln</t>
  </si>
  <si>
    <t>The Granites, High Cliffs, Smooth Pool (Streaky Bay), Cape Labatt Seal Colony, Murphy's Haystacks</t>
  </si>
  <si>
    <t>Full - Have credit cards back!</t>
  </si>
  <si>
    <t>Whale Lookout $20</t>
  </si>
  <si>
    <t>Talia Caves, Elliston Clifftop Drive, Cummings Lookout, Wine Tasting, Whalers Way, Coffin Bay National Park</t>
  </si>
  <si>
    <t>Fitzgerald Bay</t>
  </si>
  <si>
    <t>Whyalla Mine Tour</t>
  </si>
  <si>
    <t>Mine Tour $17</t>
  </si>
  <si>
    <t>Arkapena</t>
  </si>
  <si>
    <t>Port Augusta</t>
  </si>
  <si>
    <t>Yourambulla Caves Aboriginal Site, Pugilist Hill Lookout</t>
  </si>
  <si>
    <t>Flinders Ranges</t>
  </si>
  <si>
    <t>Hucks Lookout, Appealinna Ruins, Brachina Gorge, Bunyeroo Valley Lookout, Aroona Ruins, Hensley Lookout, Wilpena Pound</t>
  </si>
  <si>
    <t>Park Entry Fee $7</t>
  </si>
  <si>
    <t>Hancock Lookout</t>
  </si>
  <si>
    <t>White Cliff Reserve</t>
  </si>
  <si>
    <t>Aligator Gorge, Melrose Loop Walk (Mt Remarkable Nat Pk)</t>
  </si>
  <si>
    <t>Pt Germain Gorge Drive, Telowrie Gorge Walk</t>
  </si>
  <si>
    <t>Port Pirie</t>
  </si>
  <si>
    <t>Clare</t>
  </si>
  <si>
    <t>Wine Tasting, Neagles Rock Lookout, Spring Gully Lookout, Burra Heritage Trail</t>
  </si>
  <si>
    <t>Burra Heritage Key $30</t>
  </si>
  <si>
    <t>Murray River</t>
  </si>
  <si>
    <t>Rapid Bay</t>
  </si>
  <si>
    <t>Swan Reach, added 20L from Jerry Can , canoed Murray, The Bend</t>
  </si>
  <si>
    <t>Normanville</t>
  </si>
  <si>
    <t>Second Valley</t>
  </si>
  <si>
    <t>keep van on power while on Kangaroo Island 4 nights</t>
  </si>
  <si>
    <t>Cape Gantheaume</t>
  </si>
  <si>
    <t>Antechamber Bay, Cape Willoughby Lighthouse, Baudin Beach, Prospect Hill Lookout, Pennington Bay, Honey Farm, Eucalyptus Distillery, Sheep Dairy, D'Estrees Bay</t>
  </si>
  <si>
    <t xml:space="preserve">Flinders Chase </t>
  </si>
  <si>
    <t>Park Entry $7.50, Caves Tour $23, Seal Tour $27</t>
  </si>
  <si>
    <t>Kangaroo Island Ferry $297, Distillery Tour $9</t>
  </si>
  <si>
    <t>Seal Bay, Bales Bay, Little Sahara, Vivonne Bay, Kelly Hill Caves, Snake Lagoon, Remarkable Rocks, Weirs Cove, Cape de Couedic Lighthouse, Admirals Arch Seal Colony, Platypus Waterholes, West Bay, Sandy Creek Hike</t>
  </si>
  <si>
    <t>Stokes Bay</t>
  </si>
  <si>
    <t>Lighthouse Tour $22</t>
  </si>
  <si>
    <t>Snake Lagoon Hike, Cape Borda Lighthouse, Scott Cove Lookout, Clifftop Walk, Western River Cove, North Coast Scenic Drive</t>
  </si>
  <si>
    <t>Delamere</t>
  </si>
  <si>
    <t xml:space="preserve">NOT full </t>
  </si>
  <si>
    <t>Deep Creek</t>
  </si>
  <si>
    <t>Blowhole Beach</t>
  </si>
  <si>
    <t>Victor Harbour</t>
  </si>
  <si>
    <t>Torrens River Gorge Scenic Drive, Morialta Conservation Park</t>
  </si>
  <si>
    <t>Adelaide</t>
  </si>
  <si>
    <t xml:space="preserve">Barrier Highway </t>
  </si>
  <si>
    <t>Broken Hill</t>
  </si>
  <si>
    <t xml:space="preserve">Cudlee Creek </t>
  </si>
  <si>
    <t>Parsons Beach, The Bluff &amp; Granite Island (Victor Harbour), Hindmarsh Island, Adelaide Hills</t>
  </si>
  <si>
    <t>Underground Mine Tour $80</t>
  </si>
  <si>
    <t>Bourke</t>
  </si>
  <si>
    <t>Back of Bourke</t>
  </si>
  <si>
    <t>Moree</t>
  </si>
  <si>
    <t>Swan Brook</t>
  </si>
  <si>
    <t>Mann River</t>
  </si>
  <si>
    <t>Nature Res</t>
  </si>
  <si>
    <t>Gibralter Range</t>
  </si>
  <si>
    <t>South Casino</t>
  </si>
  <si>
    <t>Brunswick Heads</t>
  </si>
  <si>
    <t>Lismore</t>
  </si>
  <si>
    <t>20L Jerry Can Filled up (L adjusted)</t>
  </si>
  <si>
    <t>Filled from Jerry Can 20L</t>
  </si>
  <si>
    <t>Adjusted L for Jerry Can</t>
  </si>
  <si>
    <t>NO caravan, NO canoe, unpacked car</t>
  </si>
  <si>
    <t>Best Conditions Driving for comparison</t>
  </si>
  <si>
    <t>adjusted for Jerry Can 20 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</si>
</sst>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quot;$&quot;#,##0"/>
    <numFmt numFmtId="167" formatCode="&quot;$&quot;#,##0.00"/>
  </numFmts>
  <fonts count="10">
    <font>
      <sz val="10"/>
      <name val="Arial"/>
      <family val="0"/>
    </font>
    <font>
      <b/>
      <sz val="10"/>
      <name val="Arial"/>
      <family val="2"/>
    </font>
    <font>
      <b/>
      <sz val="12"/>
      <name val="Arial"/>
      <family val="2"/>
    </font>
    <font>
      <sz val="8"/>
      <name val="Arial"/>
      <family val="0"/>
    </font>
    <font>
      <u val="single"/>
      <sz val="10"/>
      <color indexed="12"/>
      <name val="Arial"/>
      <family val="0"/>
    </font>
    <font>
      <u val="single"/>
      <sz val="10"/>
      <color indexed="36"/>
      <name val="Arial"/>
      <family val="0"/>
    </font>
    <font>
      <b/>
      <sz val="12"/>
      <color indexed="18"/>
      <name val="Arial"/>
      <family val="2"/>
    </font>
    <font>
      <sz val="12"/>
      <color indexed="18"/>
      <name val="Arial"/>
      <family val="2"/>
    </font>
    <font>
      <sz val="12"/>
      <name val="Arial"/>
      <family val="0"/>
    </font>
    <font>
      <b/>
      <sz val="12"/>
      <color indexed="10"/>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1" fillId="0" borderId="0" xfId="0" applyFont="1" applyAlignment="1">
      <alignment horizontal="center" wrapText="1"/>
    </xf>
    <xf numFmtId="14" fontId="0" fillId="0" borderId="0" xfId="0" applyNumberFormat="1" applyAlignment="1">
      <alignment/>
    </xf>
    <xf numFmtId="2" fontId="2" fillId="0" borderId="0" xfId="0" applyNumberFormat="1" applyFont="1" applyAlignment="1">
      <alignment/>
    </xf>
    <xf numFmtId="2" fontId="1" fillId="0" borderId="0" xfId="0" applyNumberFormat="1" applyFont="1" applyAlignment="1">
      <alignment horizontal="center"/>
    </xf>
    <xf numFmtId="2" fontId="0" fillId="0" borderId="0" xfId="0" applyNumberFormat="1" applyAlignment="1">
      <alignment/>
    </xf>
    <xf numFmtId="0" fontId="0" fillId="0" borderId="0" xfId="0" applyFont="1" applyAlignment="1">
      <alignment/>
    </xf>
    <xf numFmtId="165" fontId="0" fillId="0" borderId="0" xfId="0" applyNumberFormat="1" applyAlignment="1">
      <alignment/>
    </xf>
    <xf numFmtId="0" fontId="1" fillId="0" borderId="0" xfId="0" applyFont="1" applyAlignment="1">
      <alignment horizontal="left"/>
    </xf>
    <xf numFmtId="167" fontId="0" fillId="0" borderId="0" xfId="0" applyNumberFormat="1" applyAlignment="1">
      <alignment/>
    </xf>
    <xf numFmtId="0" fontId="0" fillId="0" borderId="0" xfId="0" applyFont="1" applyAlignment="1">
      <alignment horizontal="center"/>
    </xf>
    <xf numFmtId="2" fontId="0" fillId="0" borderId="0" xfId="0" applyNumberFormat="1" applyAlignment="1">
      <alignment horizontal="center"/>
    </xf>
    <xf numFmtId="0" fontId="4" fillId="0" borderId="0" xfId="20" applyFont="1" applyAlignment="1">
      <alignment/>
    </xf>
    <xf numFmtId="0" fontId="1" fillId="0" borderId="0" xfId="0" applyFont="1" applyAlignment="1">
      <alignment wrapText="1"/>
    </xf>
    <xf numFmtId="0" fontId="6" fillId="0" borderId="1" xfId="0" applyFont="1" applyBorder="1" applyAlignment="1">
      <alignment horizontal="center"/>
    </xf>
    <xf numFmtId="0" fontId="6" fillId="0" borderId="1" xfId="0" applyFont="1" applyBorder="1" applyAlignment="1">
      <alignment/>
    </xf>
    <xf numFmtId="0" fontId="6" fillId="0" borderId="1" xfId="0" applyFont="1" applyBorder="1" applyAlignment="1">
      <alignment horizontal="right"/>
    </xf>
    <xf numFmtId="166" fontId="6" fillId="0" borderId="1" xfId="0" applyNumberFormat="1" applyFont="1" applyBorder="1" applyAlignment="1">
      <alignment/>
    </xf>
    <xf numFmtId="0" fontId="7" fillId="0" borderId="1" xfId="0" applyFont="1" applyBorder="1" applyAlignment="1">
      <alignment horizontal="center"/>
    </xf>
    <xf numFmtId="167" fontId="6" fillId="0" borderId="1" xfId="0" applyNumberFormat="1" applyFont="1" applyBorder="1" applyAlignment="1">
      <alignment/>
    </xf>
    <xf numFmtId="0" fontId="6" fillId="0" borderId="1" xfId="0" applyFont="1" applyBorder="1" applyAlignment="1">
      <alignment horizontal="right" wrapText="1"/>
    </xf>
    <xf numFmtId="2" fontId="6" fillId="0" borderId="1" xfId="0" applyNumberFormat="1"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xf>
    <xf numFmtId="167" fontId="2" fillId="0" borderId="0" xfId="0" applyNumberFormat="1" applyFont="1" applyAlignment="1">
      <alignment/>
    </xf>
    <xf numFmtId="0" fontId="8" fillId="0" borderId="0" xfId="0" applyFont="1" applyAlignment="1">
      <alignment wrapText="1"/>
    </xf>
    <xf numFmtId="2" fontId="8" fillId="0" borderId="0" xfId="0" applyNumberFormat="1" applyFont="1" applyAlignment="1">
      <alignment/>
    </xf>
    <xf numFmtId="0" fontId="9" fillId="0" borderId="0" xfId="0" applyFont="1" applyAlignment="1">
      <alignment/>
    </xf>
    <xf numFmtId="14" fontId="0" fillId="0" borderId="0" xfId="0" applyNumberForma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ssieholiday.com.au/pages/itinerary.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7"/>
  <sheetViews>
    <sheetView tabSelected="1" workbookViewId="0" topLeftCell="A137">
      <selection activeCell="L166" sqref="L166"/>
    </sheetView>
  </sheetViews>
  <sheetFormatPr defaultColWidth="9.140625" defaultRowHeight="12.75"/>
  <cols>
    <col min="1" max="1" width="19.28125" style="0" customWidth="1"/>
    <col min="2" max="2" width="11.140625" style="1" customWidth="1"/>
    <col min="3" max="3" width="11.8515625" style="0" customWidth="1"/>
    <col min="4" max="5" width="12.57421875" style="0" customWidth="1"/>
    <col min="6" max="6" width="10.00390625" style="0" customWidth="1"/>
    <col min="7" max="7" width="10.8515625" style="0" customWidth="1"/>
    <col min="8" max="9" width="11.140625" style="0" customWidth="1"/>
    <col min="10" max="10" width="12.57421875" style="0" customWidth="1"/>
    <col min="11" max="11" width="34.7109375" style="2" customWidth="1"/>
    <col min="12" max="12" width="12.7109375" style="12" customWidth="1"/>
    <col min="13" max="14" width="9.140625" style="12" customWidth="1"/>
    <col min="15" max="15" width="16.421875" style="0" customWidth="1"/>
  </cols>
  <sheetData>
    <row r="1" spans="1:14" s="5" customFormat="1" ht="15.75">
      <c r="A1" s="5" t="s">
        <v>0</v>
      </c>
      <c r="B1" s="6"/>
      <c r="D1" s="19" t="s">
        <v>162</v>
      </c>
      <c r="K1" s="7"/>
      <c r="L1" s="10"/>
      <c r="M1" s="10"/>
      <c r="N1" s="10"/>
    </row>
    <row r="3" spans="1:15" s="4" customFormat="1" ht="12.75">
      <c r="A3" s="4" t="s">
        <v>1</v>
      </c>
      <c r="B3" s="4" t="s">
        <v>207</v>
      </c>
      <c r="C3" s="4" t="s">
        <v>16</v>
      </c>
      <c r="D3" s="4" t="s">
        <v>2</v>
      </c>
      <c r="E3" s="4" t="s">
        <v>15</v>
      </c>
      <c r="F3" s="4" t="s">
        <v>3</v>
      </c>
      <c r="G3" s="4" t="s">
        <v>4</v>
      </c>
      <c r="H3" s="4" t="s">
        <v>5</v>
      </c>
      <c r="I3" s="4" t="s">
        <v>12</v>
      </c>
      <c r="J3" s="4" t="s">
        <v>6</v>
      </c>
      <c r="K3" s="8" t="s">
        <v>7</v>
      </c>
      <c r="L3" s="11" t="s">
        <v>22</v>
      </c>
      <c r="M3" s="11" t="s">
        <v>23</v>
      </c>
      <c r="N3" s="11" t="s">
        <v>31</v>
      </c>
      <c r="O3" s="15" t="s">
        <v>150</v>
      </c>
    </row>
    <row r="4" spans="1:11" ht="12.75">
      <c r="A4" t="s">
        <v>8</v>
      </c>
      <c r="C4" s="9">
        <v>38818</v>
      </c>
      <c r="I4" s="14"/>
      <c r="K4" s="2" t="s">
        <v>9</v>
      </c>
    </row>
    <row r="5" spans="1:10" ht="12.75">
      <c r="A5" s="3" t="s">
        <v>10</v>
      </c>
      <c r="B5" s="1">
        <v>390</v>
      </c>
      <c r="C5" s="9">
        <v>38818</v>
      </c>
      <c r="D5" t="s">
        <v>11</v>
      </c>
      <c r="E5">
        <v>1</v>
      </c>
      <c r="F5">
        <v>0</v>
      </c>
      <c r="G5">
        <v>115.9</v>
      </c>
      <c r="H5" s="16">
        <v>81.01</v>
      </c>
      <c r="I5" s="14">
        <v>69.9</v>
      </c>
      <c r="J5">
        <v>45945</v>
      </c>
    </row>
    <row r="6" spans="1:11" ht="25.5">
      <c r="A6" s="3" t="s">
        <v>13</v>
      </c>
      <c r="B6" s="1">
        <f>J6-J5</f>
        <v>335</v>
      </c>
      <c r="C6" s="9">
        <v>38819</v>
      </c>
      <c r="D6" t="s">
        <v>14</v>
      </c>
      <c r="E6">
        <v>5</v>
      </c>
      <c r="F6">
        <v>100</v>
      </c>
      <c r="H6" s="16"/>
      <c r="I6" s="14"/>
      <c r="J6">
        <v>46280</v>
      </c>
      <c r="K6" s="2" t="s">
        <v>17</v>
      </c>
    </row>
    <row r="7" spans="1:14" ht="12.75">
      <c r="A7" t="s">
        <v>18</v>
      </c>
      <c r="C7" s="9">
        <v>38824</v>
      </c>
      <c r="G7">
        <v>122.9</v>
      </c>
      <c r="H7" s="16">
        <v>96.51</v>
      </c>
      <c r="I7" s="14">
        <v>78.5</v>
      </c>
      <c r="J7">
        <v>46418</v>
      </c>
      <c r="K7" s="2" t="s">
        <v>19</v>
      </c>
      <c r="L7" s="12">
        <f>I7*100/(J7-J5)</f>
        <v>16.596194503171247</v>
      </c>
      <c r="M7" s="12">
        <f>(J7-J5)/I7</f>
        <v>6.025477707006369</v>
      </c>
      <c r="N7" s="12">
        <f>M7*2.84</f>
        <v>17.11235668789809</v>
      </c>
    </row>
    <row r="8" spans="1:14" ht="12.75">
      <c r="A8" s="3" t="s">
        <v>20</v>
      </c>
      <c r="B8" s="1">
        <v>444</v>
      </c>
      <c r="C8" s="9">
        <v>38824</v>
      </c>
      <c r="D8" t="s">
        <v>21</v>
      </c>
      <c r="E8">
        <v>2</v>
      </c>
      <c r="F8">
        <v>0</v>
      </c>
      <c r="G8">
        <v>119.5</v>
      </c>
      <c r="H8" s="16">
        <v>87.33</v>
      </c>
      <c r="I8" s="14">
        <v>73.1</v>
      </c>
      <c r="J8">
        <v>46820</v>
      </c>
      <c r="K8" s="2" t="s">
        <v>48</v>
      </c>
      <c r="L8" s="12">
        <f>I8*100/(J8-J7)</f>
        <v>18.184079601990046</v>
      </c>
      <c r="M8" s="12">
        <f>(J8-J7)/I8</f>
        <v>5.4993160054719565</v>
      </c>
      <c r="N8" s="12">
        <f>M8*2.84</f>
        <v>15.618057455540356</v>
      </c>
    </row>
    <row r="9" spans="1:14" ht="12.75">
      <c r="A9" t="s">
        <v>26</v>
      </c>
      <c r="C9" s="9">
        <v>38826</v>
      </c>
      <c r="G9">
        <v>123.9</v>
      </c>
      <c r="H9" s="16">
        <v>53.6</v>
      </c>
      <c r="I9" s="14">
        <v>43.6</v>
      </c>
      <c r="J9">
        <v>47080</v>
      </c>
      <c r="K9" s="2" t="s">
        <v>19</v>
      </c>
      <c r="L9" s="12">
        <f>I9*100/(J9-J8)</f>
        <v>16.76923076923077</v>
      </c>
      <c r="M9" s="12">
        <f>(J9-J8)/I9</f>
        <v>5.963302752293578</v>
      </c>
      <c r="N9" s="12">
        <f>M9*2.84</f>
        <v>16.93577981651376</v>
      </c>
    </row>
    <row r="10" spans="1:10" ht="12.75">
      <c r="A10" s="3" t="s">
        <v>27</v>
      </c>
      <c r="B10" s="1">
        <f>J10-J8</f>
        <v>583</v>
      </c>
      <c r="C10" s="9">
        <v>38826</v>
      </c>
      <c r="D10" t="s">
        <v>28</v>
      </c>
      <c r="E10">
        <v>1</v>
      </c>
      <c r="F10">
        <v>0</v>
      </c>
      <c r="H10" s="16"/>
      <c r="I10" s="14"/>
      <c r="J10">
        <v>47403</v>
      </c>
    </row>
    <row r="11" spans="1:14" ht="12.75">
      <c r="A11" t="s">
        <v>30</v>
      </c>
      <c r="C11" s="9">
        <v>38827</v>
      </c>
      <c r="G11">
        <v>131.9</v>
      </c>
      <c r="H11" s="16">
        <v>111.45</v>
      </c>
      <c r="I11" s="14">
        <v>84.5</v>
      </c>
      <c r="J11">
        <v>47562</v>
      </c>
      <c r="K11" s="2" t="s">
        <v>19</v>
      </c>
      <c r="L11" s="12">
        <f>I11*100/(J11-J9)</f>
        <v>17.53112033195021</v>
      </c>
      <c r="M11" s="12">
        <f>(J11-J9)/I11</f>
        <v>5.704142011834319</v>
      </c>
      <c r="N11" s="12">
        <f>M11*2.84</f>
        <v>16.199763313609466</v>
      </c>
    </row>
    <row r="12" spans="1:11" ht="12.75">
      <c r="A12" s="3" t="s">
        <v>25</v>
      </c>
      <c r="B12" s="1">
        <f>J12-J10</f>
        <v>236</v>
      </c>
      <c r="C12" s="9">
        <v>38827</v>
      </c>
      <c r="D12" t="s">
        <v>29</v>
      </c>
      <c r="E12">
        <v>3</v>
      </c>
      <c r="F12">
        <v>16</v>
      </c>
      <c r="H12" s="16"/>
      <c r="I12" s="14"/>
      <c r="J12">
        <v>47639</v>
      </c>
      <c r="K12" s="2" t="s">
        <v>47</v>
      </c>
    </row>
    <row r="13" spans="1:11" ht="25.5">
      <c r="A13" s="3" t="s">
        <v>33</v>
      </c>
      <c r="B13" s="1">
        <f>J13-J12</f>
        <v>432</v>
      </c>
      <c r="C13" s="9">
        <v>38830</v>
      </c>
      <c r="D13" t="s">
        <v>32</v>
      </c>
      <c r="E13">
        <v>1</v>
      </c>
      <c r="F13">
        <v>10</v>
      </c>
      <c r="H13" s="16"/>
      <c r="I13" s="14"/>
      <c r="J13">
        <v>48071</v>
      </c>
      <c r="K13" s="2" t="s">
        <v>34</v>
      </c>
    </row>
    <row r="14" spans="1:14" ht="12.75">
      <c r="A14" s="13" t="s">
        <v>36</v>
      </c>
      <c r="C14" s="9">
        <v>38831</v>
      </c>
      <c r="G14">
        <v>130.9</v>
      </c>
      <c r="H14" s="16">
        <v>130.48</v>
      </c>
      <c r="I14" s="14">
        <v>99.68</v>
      </c>
      <c r="J14">
        <v>48118</v>
      </c>
      <c r="K14" s="2" t="s">
        <v>19</v>
      </c>
      <c r="L14" s="12">
        <f>I14*100/(J14-J11)</f>
        <v>17.928057553956833</v>
      </c>
      <c r="M14" s="12">
        <f>(J14-J11)/I14</f>
        <v>5.577849117174959</v>
      </c>
      <c r="N14" s="12">
        <f>M14*2.84</f>
        <v>15.841091492776883</v>
      </c>
    </row>
    <row r="15" spans="1:14" ht="38.25">
      <c r="A15" s="3" t="s">
        <v>35</v>
      </c>
      <c r="B15" s="1">
        <v>200</v>
      </c>
      <c r="C15" s="9">
        <v>38772</v>
      </c>
      <c r="D15" t="s">
        <v>21</v>
      </c>
      <c r="E15">
        <v>2</v>
      </c>
      <c r="F15">
        <v>0</v>
      </c>
      <c r="G15">
        <v>126.9</v>
      </c>
      <c r="H15" s="16">
        <v>39.71</v>
      </c>
      <c r="I15" s="14">
        <v>31.3</v>
      </c>
      <c r="J15">
        <v>48327</v>
      </c>
      <c r="K15" s="2" t="s">
        <v>49</v>
      </c>
      <c r="L15" s="12">
        <f>I15*100/(J15-J14)</f>
        <v>14.976076555023923</v>
      </c>
      <c r="M15" s="12">
        <f>(J15-J14)/I15</f>
        <v>6.677316293929712</v>
      </c>
      <c r="N15" s="12">
        <f>M15*2.84</f>
        <v>18.96357827476038</v>
      </c>
    </row>
    <row r="16" spans="1:11" ht="12.75">
      <c r="A16" s="3" t="s">
        <v>37</v>
      </c>
      <c r="B16" s="1">
        <f>J16-J15</f>
        <v>399</v>
      </c>
      <c r="C16" s="9">
        <v>38833</v>
      </c>
      <c r="D16" t="s">
        <v>14</v>
      </c>
      <c r="E16">
        <v>2</v>
      </c>
      <c r="F16">
        <v>26</v>
      </c>
      <c r="H16" s="16"/>
      <c r="I16" s="14"/>
      <c r="J16">
        <v>48726</v>
      </c>
      <c r="K16" s="2" t="s">
        <v>38</v>
      </c>
    </row>
    <row r="17" spans="1:14" ht="12.75">
      <c r="A17" s="13" t="s">
        <v>39</v>
      </c>
      <c r="C17" s="9">
        <v>38835</v>
      </c>
      <c r="G17">
        <v>126.9</v>
      </c>
      <c r="H17" s="16">
        <v>105.64</v>
      </c>
      <c r="I17" s="14">
        <v>83.25</v>
      </c>
      <c r="J17">
        <v>48811</v>
      </c>
      <c r="K17" s="2" t="s">
        <v>19</v>
      </c>
      <c r="L17" s="12">
        <f>I17*100/(J17-J15)</f>
        <v>17.200413223140497</v>
      </c>
      <c r="M17" s="12">
        <f>(J17-J15)/I17</f>
        <v>5.813813813813814</v>
      </c>
      <c r="N17" s="12">
        <f>M17*2.84</f>
        <v>16.511231231231232</v>
      </c>
    </row>
    <row r="18" spans="1:11" ht="12.75">
      <c r="A18" s="13" t="s">
        <v>40</v>
      </c>
      <c r="C18" s="9">
        <v>38835</v>
      </c>
      <c r="H18" s="16"/>
      <c r="I18" s="14"/>
      <c r="J18">
        <v>48961</v>
      </c>
      <c r="K18" s="2" t="s">
        <v>41</v>
      </c>
    </row>
    <row r="19" spans="1:11" ht="12.75">
      <c r="A19" s="3" t="s">
        <v>42</v>
      </c>
      <c r="B19" s="1">
        <f>J19-J16</f>
        <v>460</v>
      </c>
      <c r="C19" s="9">
        <v>38835</v>
      </c>
      <c r="D19" t="s">
        <v>14</v>
      </c>
      <c r="E19">
        <v>3</v>
      </c>
      <c r="F19">
        <v>72</v>
      </c>
      <c r="H19" s="16"/>
      <c r="I19" s="14"/>
      <c r="J19">
        <v>49186</v>
      </c>
      <c r="K19" s="2" t="s">
        <v>43</v>
      </c>
    </row>
    <row r="20" spans="1:14" ht="12.75">
      <c r="A20" s="13" t="s">
        <v>45</v>
      </c>
      <c r="C20" s="9">
        <v>38838</v>
      </c>
      <c r="G20">
        <v>145.5</v>
      </c>
      <c r="H20" s="16">
        <v>121.5</v>
      </c>
      <c r="I20" s="14">
        <v>83.4</v>
      </c>
      <c r="J20">
        <v>49287</v>
      </c>
      <c r="K20" s="2" t="s">
        <v>19</v>
      </c>
      <c r="L20" s="12">
        <f>I20*100/(J20-J17)</f>
        <v>17.521008403361346</v>
      </c>
      <c r="M20" s="12">
        <f>(J20-J17)/I20</f>
        <v>5.707434052757794</v>
      </c>
      <c r="N20" s="12">
        <f>M20*2.84</f>
        <v>16.209112709832134</v>
      </c>
    </row>
    <row r="21" spans="1:11" ht="12.75">
      <c r="A21" s="13" t="s">
        <v>46</v>
      </c>
      <c r="C21" s="9">
        <v>38838</v>
      </c>
      <c r="G21">
        <v>152.5</v>
      </c>
      <c r="H21" s="16">
        <v>65</v>
      </c>
      <c r="I21" s="14">
        <v>42.64</v>
      </c>
      <c r="J21">
        <v>49485</v>
      </c>
      <c r="K21" s="2" t="s">
        <v>19</v>
      </c>
    </row>
    <row r="22" spans="1:14" ht="12.75">
      <c r="A22" s="3" t="s">
        <v>53</v>
      </c>
      <c r="B22" s="1">
        <v>460</v>
      </c>
      <c r="C22" s="9">
        <v>38838</v>
      </c>
      <c r="D22" t="s">
        <v>44</v>
      </c>
      <c r="E22">
        <v>1</v>
      </c>
      <c r="F22">
        <v>0</v>
      </c>
      <c r="G22">
        <v>159.9</v>
      </c>
      <c r="H22" s="16">
        <v>82.12</v>
      </c>
      <c r="I22" s="14">
        <v>51.36</v>
      </c>
      <c r="J22">
        <v>49755</v>
      </c>
      <c r="L22" s="12">
        <f>I22*100/(J22-J21)</f>
        <v>19.022222222222222</v>
      </c>
      <c r="M22" s="12">
        <f>(J22-J21)/I22</f>
        <v>5.257009345794392</v>
      </c>
      <c r="N22" s="12">
        <f>M22*2.84</f>
        <v>14.929906542056074</v>
      </c>
    </row>
    <row r="23" spans="1:11" ht="12.75">
      <c r="A23" s="3" t="s">
        <v>50</v>
      </c>
      <c r="B23" s="1">
        <v>110</v>
      </c>
      <c r="C23" s="9">
        <v>38839</v>
      </c>
      <c r="D23" t="s">
        <v>29</v>
      </c>
      <c r="E23">
        <v>4</v>
      </c>
      <c r="F23">
        <v>32</v>
      </c>
      <c r="H23" s="16"/>
      <c r="I23" s="14"/>
      <c r="J23">
        <v>49865</v>
      </c>
      <c r="K23" s="2" t="s">
        <v>52</v>
      </c>
    </row>
    <row r="24" spans="1:10" ht="12.75">
      <c r="A24" s="3" t="s">
        <v>53</v>
      </c>
      <c r="B24" s="1">
        <v>110</v>
      </c>
      <c r="C24" s="9">
        <v>38843</v>
      </c>
      <c r="D24" t="s">
        <v>28</v>
      </c>
      <c r="E24">
        <v>1</v>
      </c>
      <c r="F24">
        <v>0</v>
      </c>
      <c r="H24" s="16"/>
      <c r="I24" s="14"/>
      <c r="J24">
        <v>50064</v>
      </c>
    </row>
    <row r="25" spans="1:14" ht="12.75">
      <c r="A25" s="13" t="s">
        <v>54</v>
      </c>
      <c r="C25" s="9">
        <v>38844</v>
      </c>
      <c r="G25">
        <v>127.9</v>
      </c>
      <c r="H25" s="16">
        <v>145.85</v>
      </c>
      <c r="I25" s="14">
        <v>114.03</v>
      </c>
      <c r="J25">
        <v>50390</v>
      </c>
      <c r="K25" s="2" t="s">
        <v>19</v>
      </c>
      <c r="L25" s="12">
        <f>I25*100/(J25-J22)</f>
        <v>17.95748031496063</v>
      </c>
      <c r="M25" s="12">
        <f>(J25-J22)/I25</f>
        <v>5.568709988599491</v>
      </c>
      <c r="N25" s="12">
        <f>M25*2.84</f>
        <v>15.815136367622554</v>
      </c>
    </row>
    <row r="26" spans="1:15" ht="12.75">
      <c r="A26" s="3" t="s">
        <v>55</v>
      </c>
      <c r="B26" s="1">
        <v>455</v>
      </c>
      <c r="C26" s="9">
        <v>38844</v>
      </c>
      <c r="D26" t="s">
        <v>14</v>
      </c>
      <c r="E26">
        <v>2</v>
      </c>
      <c r="F26">
        <v>50</v>
      </c>
      <c r="G26">
        <v>125.9</v>
      </c>
      <c r="H26" s="16">
        <v>38.73</v>
      </c>
      <c r="I26" s="14">
        <v>30.8</v>
      </c>
      <c r="J26">
        <v>50541</v>
      </c>
      <c r="K26" s="2" t="s">
        <v>72</v>
      </c>
      <c r="O26" t="s">
        <v>149</v>
      </c>
    </row>
    <row r="27" spans="1:14" ht="12.75">
      <c r="A27" s="13" t="s">
        <v>57</v>
      </c>
      <c r="C27" s="9">
        <v>38846</v>
      </c>
      <c r="G27">
        <v>153.9</v>
      </c>
      <c r="H27" s="16">
        <v>54.5</v>
      </c>
      <c r="I27" s="14">
        <v>35.41</v>
      </c>
      <c r="J27">
        <v>50785</v>
      </c>
      <c r="K27" s="2" t="s">
        <v>19</v>
      </c>
      <c r="L27" s="12">
        <f>I27*100/(J27-J26)</f>
        <v>14.512295081967212</v>
      </c>
      <c r="M27" s="12">
        <f>(J27-J26)/I27</f>
        <v>6.89070883931093</v>
      </c>
      <c r="N27" s="12">
        <f>M27*2.84</f>
        <v>19.56961310364304</v>
      </c>
    </row>
    <row r="28" spans="1:11" ht="12.75">
      <c r="A28" s="3" t="s">
        <v>56</v>
      </c>
      <c r="B28" s="1">
        <v>277</v>
      </c>
      <c r="C28" s="9">
        <v>38846</v>
      </c>
      <c r="D28" t="s">
        <v>28</v>
      </c>
      <c r="E28">
        <v>1</v>
      </c>
      <c r="F28">
        <v>0</v>
      </c>
      <c r="H28" s="16"/>
      <c r="I28" s="14"/>
      <c r="K28" s="2" t="s">
        <v>58</v>
      </c>
    </row>
    <row r="29" spans="1:14" ht="12.75">
      <c r="A29" s="13" t="s">
        <v>59</v>
      </c>
      <c r="C29" s="9">
        <v>38847</v>
      </c>
      <c r="G29">
        <v>145.9</v>
      </c>
      <c r="H29" s="16">
        <v>117.39</v>
      </c>
      <c r="I29" s="14">
        <v>80.46</v>
      </c>
      <c r="J29">
        <v>51252</v>
      </c>
      <c r="K29" s="2" t="s">
        <v>19</v>
      </c>
      <c r="L29" s="12">
        <f>I29*100/(J29-J27)</f>
        <v>17.229122055674516</v>
      </c>
      <c r="M29" s="12">
        <f>(J29-J27)/I29</f>
        <v>5.804126273924932</v>
      </c>
      <c r="N29" s="12">
        <f>M29*2.84</f>
        <v>16.483718617946806</v>
      </c>
    </row>
    <row r="30" spans="1:10" ht="12.75">
      <c r="A30" s="3" t="s">
        <v>60</v>
      </c>
      <c r="B30" s="1">
        <v>509</v>
      </c>
      <c r="C30" s="9">
        <v>38847</v>
      </c>
      <c r="D30" t="s">
        <v>29</v>
      </c>
      <c r="E30">
        <v>1</v>
      </c>
      <c r="F30">
        <v>0</v>
      </c>
      <c r="H30" s="16"/>
      <c r="I30" s="14"/>
      <c r="J30">
        <v>51362</v>
      </c>
    </row>
    <row r="31" spans="1:14" ht="12.75">
      <c r="A31" s="13" t="s">
        <v>59</v>
      </c>
      <c r="C31" s="9">
        <v>38848</v>
      </c>
      <c r="G31">
        <v>153.9</v>
      </c>
      <c r="H31" s="16">
        <v>58.51</v>
      </c>
      <c r="I31" s="14">
        <v>38.02</v>
      </c>
      <c r="J31">
        <v>51468</v>
      </c>
      <c r="K31" s="2" t="s">
        <v>19</v>
      </c>
      <c r="L31" s="12">
        <f>I31*100/(J31-J29)</f>
        <v>17.601851851851855</v>
      </c>
      <c r="M31" s="12">
        <f>(J31-J29)/I31</f>
        <v>5.681220410310362</v>
      </c>
      <c r="N31" s="12">
        <f>M31*2.84</f>
        <v>16.134665965281428</v>
      </c>
    </row>
    <row r="32" spans="1:11" ht="12.75">
      <c r="A32" s="3" t="s">
        <v>61</v>
      </c>
      <c r="B32" s="1">
        <f>J32-J30</f>
        <v>718</v>
      </c>
      <c r="C32" s="9">
        <v>38848</v>
      </c>
      <c r="D32" t="s">
        <v>14</v>
      </c>
      <c r="E32">
        <v>2</v>
      </c>
      <c r="F32">
        <v>18</v>
      </c>
      <c r="G32">
        <v>155</v>
      </c>
      <c r="H32" s="16">
        <v>75</v>
      </c>
      <c r="I32" s="14">
        <v>35.7</v>
      </c>
      <c r="J32">
        <v>52080</v>
      </c>
      <c r="K32" s="2" t="s">
        <v>65</v>
      </c>
    </row>
    <row r="33" spans="1:11" ht="12.75">
      <c r="A33" s="13" t="s">
        <v>66</v>
      </c>
      <c r="C33" s="9">
        <v>38850</v>
      </c>
      <c r="G33">
        <v>133.5</v>
      </c>
      <c r="H33" s="16">
        <v>131.07</v>
      </c>
      <c r="I33" s="14">
        <v>98.2</v>
      </c>
      <c r="J33">
        <v>52218</v>
      </c>
      <c r="K33" s="2" t="s">
        <v>19</v>
      </c>
    </row>
    <row r="34" spans="1:10" ht="12.75">
      <c r="A34" s="3" t="s">
        <v>62</v>
      </c>
      <c r="B34" s="1">
        <f>J34-J32</f>
        <v>205</v>
      </c>
      <c r="C34" s="9">
        <v>38850</v>
      </c>
      <c r="D34" t="s">
        <v>29</v>
      </c>
      <c r="E34">
        <v>2</v>
      </c>
      <c r="F34">
        <v>35</v>
      </c>
      <c r="H34" s="16"/>
      <c r="I34" s="14"/>
      <c r="J34">
        <v>52285</v>
      </c>
    </row>
    <row r="35" spans="1:11" ht="12.75">
      <c r="A35" s="3" t="s">
        <v>63</v>
      </c>
      <c r="B35" s="1">
        <f>J35-J34</f>
        <v>295</v>
      </c>
      <c r="C35" s="9">
        <v>38852</v>
      </c>
      <c r="D35" t="s">
        <v>14</v>
      </c>
      <c r="E35">
        <v>1</v>
      </c>
      <c r="F35">
        <v>18.6</v>
      </c>
      <c r="H35" s="16"/>
      <c r="I35" s="14"/>
      <c r="J35">
        <v>52580</v>
      </c>
      <c r="K35" s="2" t="s">
        <v>67</v>
      </c>
    </row>
    <row r="36" spans="1:14" ht="12.75">
      <c r="A36" s="3" t="s">
        <v>64</v>
      </c>
      <c r="B36" s="1">
        <f>J36-J35</f>
        <v>254</v>
      </c>
      <c r="C36" s="9">
        <v>38853</v>
      </c>
      <c r="D36" t="s">
        <v>14</v>
      </c>
      <c r="E36">
        <v>2</v>
      </c>
      <c r="F36">
        <v>54</v>
      </c>
      <c r="G36">
        <v>133.9</v>
      </c>
      <c r="H36" s="16">
        <v>168.55</v>
      </c>
      <c r="I36" s="14">
        <v>105.9</v>
      </c>
      <c r="J36">
        <v>52834</v>
      </c>
      <c r="K36" s="2" t="s">
        <v>159</v>
      </c>
      <c r="L36" s="12">
        <f>I36*100/(J36-J33)</f>
        <v>17.191558441558442</v>
      </c>
      <c r="M36" s="12">
        <f>(J36-J33)/I36</f>
        <v>5.816808309726157</v>
      </c>
      <c r="N36" s="12">
        <f>M36*2.84</f>
        <v>16.519735599622283</v>
      </c>
    </row>
    <row r="37" spans="1:15" ht="12.75">
      <c r="A37" s="3" t="s">
        <v>64</v>
      </c>
      <c r="C37" s="9">
        <v>38855</v>
      </c>
      <c r="D37" t="s">
        <v>21</v>
      </c>
      <c r="E37">
        <v>5</v>
      </c>
      <c r="F37">
        <v>0</v>
      </c>
      <c r="G37">
        <v>133.5</v>
      </c>
      <c r="H37" s="16">
        <v>135.8</v>
      </c>
      <c r="I37" s="14">
        <v>101.72</v>
      </c>
      <c r="J37">
        <v>53574</v>
      </c>
      <c r="K37" s="2" t="s">
        <v>72</v>
      </c>
      <c r="L37" s="12">
        <f>I37*100/(J37-J36)</f>
        <v>13.745945945945946</v>
      </c>
      <c r="M37" s="12">
        <f>(J37-J36)/I37</f>
        <v>7.274872198191113</v>
      </c>
      <c r="N37" s="12">
        <f>M37*2.84</f>
        <v>20.66063704286276</v>
      </c>
      <c r="O37" t="s">
        <v>158</v>
      </c>
    </row>
    <row r="38" spans="1:15" ht="38.25">
      <c r="A38" s="3" t="s">
        <v>68</v>
      </c>
      <c r="B38" s="1">
        <f>J38-J37</f>
        <v>335</v>
      </c>
      <c r="C38" s="9">
        <v>38860</v>
      </c>
      <c r="D38" t="s">
        <v>69</v>
      </c>
      <c r="E38">
        <v>1</v>
      </c>
      <c r="F38">
        <v>0</v>
      </c>
      <c r="H38" s="16"/>
      <c r="I38" s="14"/>
      <c r="J38">
        <v>53909</v>
      </c>
      <c r="K38" s="2" t="s">
        <v>157</v>
      </c>
      <c r="O38" t="s">
        <v>156</v>
      </c>
    </row>
    <row r="39" spans="1:11" ht="25.5">
      <c r="A39" s="3" t="s">
        <v>70</v>
      </c>
      <c r="B39" s="1">
        <f>J39-J38</f>
        <v>294</v>
      </c>
      <c r="C39" s="9">
        <v>38861</v>
      </c>
      <c r="D39" t="s">
        <v>69</v>
      </c>
      <c r="E39">
        <v>1</v>
      </c>
      <c r="F39">
        <v>0</v>
      </c>
      <c r="G39">
        <v>150.5</v>
      </c>
      <c r="H39" s="16">
        <v>22.7</v>
      </c>
      <c r="I39" s="14">
        <v>15.08</v>
      </c>
      <c r="J39">
        <v>54203</v>
      </c>
      <c r="K39" s="2" t="s">
        <v>71</v>
      </c>
    </row>
    <row r="40" spans="1:15" ht="12.75">
      <c r="A40" s="3" t="s">
        <v>76</v>
      </c>
      <c r="B40" s="1">
        <f>J40-J39</f>
        <v>90</v>
      </c>
      <c r="C40" s="9">
        <v>38862</v>
      </c>
      <c r="D40" t="s">
        <v>29</v>
      </c>
      <c r="E40">
        <v>1</v>
      </c>
      <c r="F40">
        <v>19</v>
      </c>
      <c r="G40">
        <v>132.9</v>
      </c>
      <c r="H40" s="16">
        <v>132.93</v>
      </c>
      <c r="I40" s="14">
        <v>100.48</v>
      </c>
      <c r="J40">
        <v>54293</v>
      </c>
      <c r="K40" s="2" t="s">
        <v>155</v>
      </c>
      <c r="O40" t="s">
        <v>154</v>
      </c>
    </row>
    <row r="41" spans="1:15" ht="12.75">
      <c r="A41" s="13" t="s">
        <v>66</v>
      </c>
      <c r="C41" s="9">
        <v>38863</v>
      </c>
      <c r="G41">
        <v>132.3</v>
      </c>
      <c r="H41" s="16">
        <v>45.05</v>
      </c>
      <c r="I41" s="14">
        <v>14.05</v>
      </c>
      <c r="J41">
        <v>54373</v>
      </c>
      <c r="K41" s="2" t="s">
        <v>72</v>
      </c>
      <c r="L41" s="12">
        <f>I41*100/(J41-J40)</f>
        <v>17.5625</v>
      </c>
      <c r="M41" s="12">
        <f>(J41-J40)/I41</f>
        <v>5.6939501779359425</v>
      </c>
      <c r="N41" s="12">
        <f>M41*2.84</f>
        <v>16.170818505338076</v>
      </c>
      <c r="O41" t="s">
        <v>73</v>
      </c>
    </row>
    <row r="42" spans="1:10" ht="12.75">
      <c r="A42" s="3" t="s">
        <v>74</v>
      </c>
      <c r="B42" s="1">
        <f>J42-J40</f>
        <v>388</v>
      </c>
      <c r="C42" s="9">
        <v>38863</v>
      </c>
      <c r="D42" t="s">
        <v>28</v>
      </c>
      <c r="E42">
        <v>1</v>
      </c>
      <c r="F42">
        <v>6.6</v>
      </c>
      <c r="H42" s="16"/>
      <c r="I42" s="14"/>
      <c r="J42">
        <v>54681</v>
      </c>
    </row>
    <row r="43" spans="1:10" ht="12.75">
      <c r="A43" s="3" t="s">
        <v>75</v>
      </c>
      <c r="B43" s="1">
        <f>J43-J42</f>
        <v>193</v>
      </c>
      <c r="C43" s="9">
        <v>38864</v>
      </c>
      <c r="D43" t="s">
        <v>29</v>
      </c>
      <c r="E43">
        <v>1</v>
      </c>
      <c r="F43">
        <v>6.6</v>
      </c>
      <c r="H43" s="16"/>
      <c r="I43" s="14"/>
      <c r="J43">
        <v>54874</v>
      </c>
    </row>
    <row r="44" spans="1:11" ht="12.75">
      <c r="A44" s="3" t="s">
        <v>77</v>
      </c>
      <c r="B44" s="1">
        <f>J44-J43</f>
        <v>139</v>
      </c>
      <c r="C44" s="9">
        <v>38865</v>
      </c>
      <c r="D44" t="s">
        <v>14</v>
      </c>
      <c r="E44">
        <v>2</v>
      </c>
      <c r="F44">
        <v>40</v>
      </c>
      <c r="G44">
        <v>161.5</v>
      </c>
      <c r="H44" s="16">
        <v>12</v>
      </c>
      <c r="I44" s="14">
        <v>7.4</v>
      </c>
      <c r="J44">
        <v>55013</v>
      </c>
      <c r="K44" s="2" t="s">
        <v>78</v>
      </c>
    </row>
    <row r="45" spans="1:11" ht="12.75">
      <c r="A45" s="13" t="s">
        <v>79</v>
      </c>
      <c r="C45" s="9">
        <v>38865</v>
      </c>
      <c r="G45">
        <v>149</v>
      </c>
      <c r="H45" s="16">
        <v>176.54</v>
      </c>
      <c r="I45" s="14">
        <v>118.48</v>
      </c>
      <c r="J45">
        <v>55117</v>
      </c>
      <c r="K45" s="2" t="s">
        <v>80</v>
      </c>
    </row>
    <row r="46" spans="1:15" ht="12.75">
      <c r="A46" s="13" t="s">
        <v>77</v>
      </c>
      <c r="C46" s="9">
        <v>38867</v>
      </c>
      <c r="G46">
        <v>157.9</v>
      </c>
      <c r="H46" s="16">
        <v>38.84</v>
      </c>
      <c r="I46" s="14">
        <v>24.6</v>
      </c>
      <c r="J46">
        <v>55262</v>
      </c>
      <c r="K46" s="2" t="s">
        <v>81</v>
      </c>
      <c r="O46" t="s">
        <v>84</v>
      </c>
    </row>
    <row r="47" spans="1:15" ht="25.5">
      <c r="A47" s="3" t="s">
        <v>82</v>
      </c>
      <c r="B47" s="1">
        <f>J47-J46</f>
        <v>313</v>
      </c>
      <c r="C47" s="9">
        <v>38867</v>
      </c>
      <c r="D47" t="s">
        <v>29</v>
      </c>
      <c r="E47">
        <v>2</v>
      </c>
      <c r="F47">
        <v>45</v>
      </c>
      <c r="H47" s="16"/>
      <c r="I47" s="14"/>
      <c r="J47">
        <v>55575</v>
      </c>
      <c r="K47" s="2" t="s">
        <v>153</v>
      </c>
      <c r="O47" t="s">
        <v>152</v>
      </c>
    </row>
    <row r="48" spans="1:14" ht="12.75">
      <c r="A48" s="3" t="s">
        <v>77</v>
      </c>
      <c r="B48" s="1">
        <f>J48-J47</f>
        <v>359</v>
      </c>
      <c r="C48" s="9">
        <v>38869</v>
      </c>
      <c r="D48" t="s">
        <v>14</v>
      </c>
      <c r="E48">
        <v>1</v>
      </c>
      <c r="F48">
        <v>26</v>
      </c>
      <c r="G48">
        <v>157.9</v>
      </c>
      <c r="H48" s="16">
        <v>202.2</v>
      </c>
      <c r="I48" s="14">
        <v>124.89</v>
      </c>
      <c r="J48">
        <v>55934</v>
      </c>
      <c r="K48" s="2" t="s">
        <v>83</v>
      </c>
      <c r="L48" s="12">
        <f>I48*100/(J48-J46)</f>
        <v>18.584821428571427</v>
      </c>
      <c r="M48" s="12">
        <f>(J48-J46)/I48</f>
        <v>5.38073504684122</v>
      </c>
      <c r="N48" s="12">
        <f>M48*2.84</f>
        <v>15.281287533029065</v>
      </c>
    </row>
    <row r="49" spans="1:15" ht="38.25">
      <c r="A49" s="3" t="s">
        <v>86</v>
      </c>
      <c r="B49" s="1">
        <f>J49-J48</f>
        <v>136</v>
      </c>
      <c r="C49" s="9">
        <v>38870</v>
      </c>
      <c r="D49" t="s">
        <v>14</v>
      </c>
      <c r="E49">
        <v>1</v>
      </c>
      <c r="F49">
        <v>30</v>
      </c>
      <c r="H49" s="16"/>
      <c r="I49" s="14"/>
      <c r="J49">
        <v>56070</v>
      </c>
      <c r="K49" s="2" t="s">
        <v>88</v>
      </c>
      <c r="O49" t="s">
        <v>160</v>
      </c>
    </row>
    <row r="50" spans="1:11" ht="12.75">
      <c r="A50" s="3" t="s">
        <v>85</v>
      </c>
      <c r="B50" s="1">
        <v>60</v>
      </c>
      <c r="C50" s="9">
        <v>38871</v>
      </c>
      <c r="D50" t="s">
        <v>14</v>
      </c>
      <c r="E50">
        <v>1</v>
      </c>
      <c r="F50">
        <v>20</v>
      </c>
      <c r="H50" s="16"/>
      <c r="I50" s="14"/>
      <c r="J50">
        <v>56142</v>
      </c>
      <c r="K50" s="2" t="s">
        <v>87</v>
      </c>
    </row>
    <row r="51" spans="1:10" ht="12.75">
      <c r="A51" s="3" t="s">
        <v>93</v>
      </c>
      <c r="B51" s="1">
        <v>155</v>
      </c>
      <c r="C51" s="9">
        <v>38872</v>
      </c>
      <c r="D51" t="s">
        <v>28</v>
      </c>
      <c r="E51">
        <v>1</v>
      </c>
      <c r="F51">
        <v>0</v>
      </c>
      <c r="H51" s="16"/>
      <c r="I51" s="14"/>
      <c r="J51">
        <v>56300</v>
      </c>
    </row>
    <row r="52" spans="1:11" ht="12.75">
      <c r="A52" s="13" t="s">
        <v>90</v>
      </c>
      <c r="C52" s="9">
        <v>38873</v>
      </c>
      <c r="G52">
        <v>198</v>
      </c>
      <c r="H52" s="16">
        <v>99</v>
      </c>
      <c r="I52" s="14">
        <v>50</v>
      </c>
      <c r="J52">
        <v>56384</v>
      </c>
      <c r="K52" s="2" t="s">
        <v>92</v>
      </c>
    </row>
    <row r="53" spans="1:10" ht="12.75">
      <c r="A53" s="3" t="s">
        <v>89</v>
      </c>
      <c r="B53" s="1">
        <f>J53-J51</f>
        <v>194</v>
      </c>
      <c r="C53" s="9">
        <v>38873</v>
      </c>
      <c r="D53" t="s">
        <v>69</v>
      </c>
      <c r="E53">
        <v>1</v>
      </c>
      <c r="F53">
        <v>0</v>
      </c>
      <c r="H53" s="16"/>
      <c r="I53" s="14"/>
      <c r="J53">
        <v>56494</v>
      </c>
    </row>
    <row r="54" spans="1:10" ht="12.75">
      <c r="A54" s="3" t="s">
        <v>91</v>
      </c>
      <c r="B54" s="1">
        <v>83</v>
      </c>
      <c r="C54" s="9">
        <v>38874</v>
      </c>
      <c r="D54" t="s">
        <v>69</v>
      </c>
      <c r="E54">
        <v>1</v>
      </c>
      <c r="F54">
        <v>0</v>
      </c>
      <c r="H54" s="16"/>
      <c r="I54" s="14"/>
      <c r="J54">
        <v>56572</v>
      </c>
    </row>
    <row r="55" spans="1:10" ht="12.75">
      <c r="A55" s="3" t="s">
        <v>94</v>
      </c>
      <c r="B55" s="1">
        <v>243</v>
      </c>
      <c r="C55" s="9">
        <v>38875</v>
      </c>
      <c r="D55" t="s">
        <v>28</v>
      </c>
      <c r="E55">
        <v>1</v>
      </c>
      <c r="F55">
        <v>0</v>
      </c>
      <c r="H55" s="16"/>
      <c r="I55" s="14"/>
      <c r="J55">
        <v>56833</v>
      </c>
    </row>
    <row r="56" spans="1:10" ht="12.75">
      <c r="A56" s="13" t="s">
        <v>96</v>
      </c>
      <c r="C56" s="9">
        <v>38876</v>
      </c>
      <c r="G56">
        <v>197</v>
      </c>
      <c r="H56" s="16">
        <v>254.13</v>
      </c>
      <c r="I56" s="14">
        <v>129</v>
      </c>
      <c r="J56">
        <v>56958</v>
      </c>
    </row>
    <row r="57" spans="1:11" ht="12.75">
      <c r="A57" s="3" t="s">
        <v>95</v>
      </c>
      <c r="B57" s="1">
        <v>120</v>
      </c>
      <c r="C57" s="9">
        <v>38876</v>
      </c>
      <c r="D57" t="s">
        <v>29</v>
      </c>
      <c r="E57">
        <v>1</v>
      </c>
      <c r="F57">
        <v>24</v>
      </c>
      <c r="H57" s="16"/>
      <c r="I57" s="14"/>
      <c r="J57">
        <v>56966</v>
      </c>
      <c r="K57" s="2" t="s">
        <v>97</v>
      </c>
    </row>
    <row r="58" spans="1:10" ht="12.75">
      <c r="A58" s="13" t="s">
        <v>96</v>
      </c>
      <c r="C58" s="9">
        <v>38877</v>
      </c>
      <c r="G58">
        <v>197</v>
      </c>
      <c r="H58" s="16">
        <v>16.22</v>
      </c>
      <c r="I58" s="14">
        <v>8.2</v>
      </c>
      <c r="J58">
        <v>56978</v>
      </c>
    </row>
    <row r="59" spans="1:11" ht="12.75">
      <c r="A59" s="3" t="s">
        <v>98</v>
      </c>
      <c r="B59" s="1">
        <v>93</v>
      </c>
      <c r="C59" s="9">
        <v>38877</v>
      </c>
      <c r="D59" t="s">
        <v>14</v>
      </c>
      <c r="E59">
        <v>1</v>
      </c>
      <c r="F59">
        <v>24</v>
      </c>
      <c r="H59" s="16"/>
      <c r="I59" s="14"/>
      <c r="J59">
        <v>57093</v>
      </c>
      <c r="K59" s="2" t="s">
        <v>99</v>
      </c>
    </row>
    <row r="60" spans="1:11" ht="12.75">
      <c r="A60" s="3" t="s">
        <v>100</v>
      </c>
      <c r="B60" s="1">
        <v>109</v>
      </c>
      <c r="C60" s="9">
        <v>38878</v>
      </c>
      <c r="D60" t="s">
        <v>29</v>
      </c>
      <c r="E60">
        <v>2</v>
      </c>
      <c r="F60">
        <v>36</v>
      </c>
      <c r="H60" s="16"/>
      <c r="I60" s="14"/>
      <c r="J60">
        <v>57203</v>
      </c>
      <c r="K60" s="2" t="s">
        <v>101</v>
      </c>
    </row>
    <row r="61" spans="1:11" ht="25.5">
      <c r="A61" s="3" t="s">
        <v>102</v>
      </c>
      <c r="B61" s="1">
        <v>203</v>
      </c>
      <c r="C61" s="9">
        <v>38880</v>
      </c>
      <c r="D61" t="s">
        <v>69</v>
      </c>
      <c r="E61">
        <v>1</v>
      </c>
      <c r="F61">
        <v>0</v>
      </c>
      <c r="H61" s="16"/>
      <c r="I61" s="14"/>
      <c r="J61">
        <v>57421</v>
      </c>
      <c r="K61" s="2" t="s">
        <v>103</v>
      </c>
    </row>
    <row r="62" spans="1:14" ht="12.75">
      <c r="A62" s="3" t="s">
        <v>104</v>
      </c>
      <c r="B62" s="1">
        <v>86</v>
      </c>
      <c r="C62" s="9">
        <v>38881</v>
      </c>
      <c r="D62" t="s">
        <v>14</v>
      </c>
      <c r="E62">
        <v>1</v>
      </c>
      <c r="F62">
        <v>23</v>
      </c>
      <c r="G62">
        <v>154.9</v>
      </c>
      <c r="H62" s="16">
        <v>141.73</v>
      </c>
      <c r="I62" s="14">
        <v>91.5</v>
      </c>
      <c r="J62">
        <v>57511</v>
      </c>
      <c r="K62" s="2" t="s">
        <v>105</v>
      </c>
      <c r="L62" s="12">
        <f>I62*100/(J62-J58)</f>
        <v>17.166979362101312</v>
      </c>
      <c r="M62" s="12">
        <f>(J62-J58)/I62</f>
        <v>5.825136612021858</v>
      </c>
      <c r="N62" s="12">
        <f>M62*2.84</f>
        <v>16.543387978142075</v>
      </c>
    </row>
    <row r="63" spans="1:11" ht="12.75">
      <c r="A63" s="3" t="s">
        <v>106</v>
      </c>
      <c r="B63" s="1">
        <v>149</v>
      </c>
      <c r="C63" s="9">
        <v>38882</v>
      </c>
      <c r="D63" t="s">
        <v>29</v>
      </c>
      <c r="E63">
        <v>1</v>
      </c>
      <c r="F63">
        <v>18</v>
      </c>
      <c r="H63" s="16"/>
      <c r="I63" s="14"/>
      <c r="J63">
        <v>57711</v>
      </c>
      <c r="K63" s="2" t="s">
        <v>107</v>
      </c>
    </row>
    <row r="64" spans="1:11" ht="12.75">
      <c r="A64" s="3" t="s">
        <v>108</v>
      </c>
      <c r="B64" s="1">
        <v>113</v>
      </c>
      <c r="C64" s="9">
        <v>38883</v>
      </c>
      <c r="D64" t="s">
        <v>69</v>
      </c>
      <c r="E64">
        <v>1</v>
      </c>
      <c r="F64">
        <v>0</v>
      </c>
      <c r="H64" s="16"/>
      <c r="I64" s="14"/>
      <c r="J64">
        <v>57824</v>
      </c>
      <c r="K64" s="2" t="s">
        <v>109</v>
      </c>
    </row>
    <row r="65" spans="1:15" ht="12.75">
      <c r="A65" s="3" t="s">
        <v>110</v>
      </c>
      <c r="B65" s="1">
        <v>48</v>
      </c>
      <c r="C65" s="9">
        <v>38884</v>
      </c>
      <c r="D65" t="s">
        <v>14</v>
      </c>
      <c r="E65">
        <v>1</v>
      </c>
      <c r="F65">
        <v>24</v>
      </c>
      <c r="H65" s="16"/>
      <c r="I65" s="14"/>
      <c r="J65">
        <v>57882</v>
      </c>
      <c r="K65" s="2" t="s">
        <v>151</v>
      </c>
      <c r="O65" t="s">
        <v>161</v>
      </c>
    </row>
    <row r="66" spans="1:11" ht="12.75">
      <c r="A66" s="3" t="s">
        <v>111</v>
      </c>
      <c r="B66" s="1">
        <v>225</v>
      </c>
      <c r="C66" s="9">
        <v>38885</v>
      </c>
      <c r="D66" t="s">
        <v>14</v>
      </c>
      <c r="E66">
        <v>3</v>
      </c>
      <c r="F66">
        <v>91.5</v>
      </c>
      <c r="H66" s="16"/>
      <c r="I66" s="14"/>
      <c r="J66">
        <v>58132</v>
      </c>
      <c r="K66" s="2" t="s">
        <v>112</v>
      </c>
    </row>
    <row r="67" spans="1:14" ht="12.75">
      <c r="A67" s="13" t="s">
        <v>111</v>
      </c>
      <c r="C67" s="9">
        <v>38886</v>
      </c>
      <c r="G67">
        <v>147.9</v>
      </c>
      <c r="H67" s="16">
        <v>180.4</v>
      </c>
      <c r="I67" s="14">
        <v>121.98</v>
      </c>
      <c r="J67">
        <v>58180</v>
      </c>
      <c r="K67" s="2" t="s">
        <v>113</v>
      </c>
      <c r="L67" s="12">
        <f>I67*100/(J67-J62)</f>
        <v>18.233183856502244</v>
      </c>
      <c r="M67" s="12">
        <f>(J67-J62)/I67</f>
        <v>5.484505656665027</v>
      </c>
      <c r="N67" s="12">
        <f>M67*2.84</f>
        <v>15.575996064928676</v>
      </c>
    </row>
    <row r="68" spans="1:11" ht="12.75">
      <c r="A68" s="3" t="s">
        <v>114</v>
      </c>
      <c r="B68" s="1">
        <v>189</v>
      </c>
      <c r="C68" s="9">
        <v>38888</v>
      </c>
      <c r="D68" t="s">
        <v>14</v>
      </c>
      <c r="E68">
        <v>3</v>
      </c>
      <c r="F68">
        <v>78</v>
      </c>
      <c r="H68" s="16"/>
      <c r="I68" s="14"/>
      <c r="J68">
        <v>58487</v>
      </c>
      <c r="K68" s="2" t="s">
        <v>117</v>
      </c>
    </row>
    <row r="69" spans="1:11" ht="12.75">
      <c r="A69" s="3" t="s">
        <v>115</v>
      </c>
      <c r="B69" s="1">
        <v>99</v>
      </c>
      <c r="C69" s="9">
        <v>38891</v>
      </c>
      <c r="D69" t="s">
        <v>14</v>
      </c>
      <c r="E69">
        <v>1</v>
      </c>
      <c r="F69">
        <v>32</v>
      </c>
      <c r="H69" s="16"/>
      <c r="I69" s="14"/>
      <c r="J69">
        <v>58607</v>
      </c>
      <c r="K69" s="2" t="s">
        <v>116</v>
      </c>
    </row>
    <row r="70" spans="1:11" ht="12.75">
      <c r="A70" s="3" t="s">
        <v>114</v>
      </c>
      <c r="B70" s="1">
        <v>99</v>
      </c>
      <c r="C70" s="9">
        <v>38892</v>
      </c>
      <c r="D70" t="s">
        <v>14</v>
      </c>
      <c r="E70">
        <v>2</v>
      </c>
      <c r="F70">
        <v>52</v>
      </c>
      <c r="H70" s="16"/>
      <c r="I70" s="14"/>
      <c r="J70">
        <v>58750</v>
      </c>
      <c r="K70" s="2" t="s">
        <v>118</v>
      </c>
    </row>
    <row r="71" spans="1:10" ht="12.75">
      <c r="A71" s="3" t="s">
        <v>119</v>
      </c>
      <c r="B71" s="1">
        <v>194</v>
      </c>
      <c r="C71" s="9">
        <v>38894</v>
      </c>
      <c r="D71" t="s">
        <v>69</v>
      </c>
      <c r="E71">
        <v>1</v>
      </c>
      <c r="F71">
        <v>0</v>
      </c>
      <c r="H71" s="16"/>
      <c r="I71" s="14"/>
      <c r="J71">
        <v>58930</v>
      </c>
    </row>
    <row r="72" spans="1:15" ht="12.75">
      <c r="A72" s="3" t="s">
        <v>111</v>
      </c>
      <c r="B72" s="1">
        <v>53</v>
      </c>
      <c r="C72" s="9">
        <v>38895</v>
      </c>
      <c r="D72" t="s">
        <v>14</v>
      </c>
      <c r="E72">
        <v>1</v>
      </c>
      <c r="F72">
        <v>19</v>
      </c>
      <c r="G72">
        <v>147.9</v>
      </c>
      <c r="H72" s="16">
        <v>160.43</v>
      </c>
      <c r="I72" s="14">
        <v>109.2</v>
      </c>
      <c r="J72">
        <v>58981</v>
      </c>
      <c r="L72" s="12">
        <f>129.2*100/(J72-J67)</f>
        <v>16.12983770287141</v>
      </c>
      <c r="M72" s="12">
        <f>(J72-J67)/129.2</f>
        <v>6.199690402476781</v>
      </c>
      <c r="N72" s="12">
        <f>M72*2.84</f>
        <v>17.60712074303406</v>
      </c>
      <c r="O72" t="s">
        <v>120</v>
      </c>
    </row>
    <row r="73" spans="1:15" ht="51">
      <c r="A73" s="3" t="s">
        <v>111</v>
      </c>
      <c r="C73" s="9">
        <v>38896</v>
      </c>
      <c r="D73" t="s">
        <v>123</v>
      </c>
      <c r="E73">
        <v>2</v>
      </c>
      <c r="F73">
        <v>0</v>
      </c>
      <c r="H73" s="16" t="s">
        <v>125</v>
      </c>
      <c r="I73" s="14"/>
      <c r="J73">
        <v>59171</v>
      </c>
      <c r="K73" s="2" t="s">
        <v>121</v>
      </c>
      <c r="O73" t="s">
        <v>122</v>
      </c>
    </row>
    <row r="74" spans="1:10" ht="12.75">
      <c r="A74" s="3" t="s">
        <v>124</v>
      </c>
      <c r="B74" s="1">
        <v>141</v>
      </c>
      <c r="C74" s="9">
        <v>38898</v>
      </c>
      <c r="D74" t="s">
        <v>14</v>
      </c>
      <c r="E74">
        <v>2</v>
      </c>
      <c r="F74">
        <v>44</v>
      </c>
      <c r="H74" s="16"/>
      <c r="I74" s="14"/>
      <c r="J74">
        <v>59338</v>
      </c>
    </row>
    <row r="75" spans="1:11" ht="12.75">
      <c r="A75" s="13" t="s">
        <v>126</v>
      </c>
      <c r="C75" s="9">
        <v>38900</v>
      </c>
      <c r="G75">
        <v>164</v>
      </c>
      <c r="H75" s="16">
        <v>175.55</v>
      </c>
      <c r="I75" s="14">
        <v>107.1</v>
      </c>
      <c r="J75">
        <v>59583</v>
      </c>
      <c r="K75" s="2" t="s">
        <v>19</v>
      </c>
    </row>
    <row r="76" spans="1:10" ht="12.75">
      <c r="A76" s="3" t="s">
        <v>127</v>
      </c>
      <c r="B76" s="1">
        <f>J76-J74</f>
        <v>475</v>
      </c>
      <c r="C76" s="9">
        <v>38900</v>
      </c>
      <c r="D76" t="s">
        <v>28</v>
      </c>
      <c r="E76">
        <v>1</v>
      </c>
      <c r="F76">
        <v>0</v>
      </c>
      <c r="H76" s="16"/>
      <c r="I76" s="14"/>
      <c r="J76">
        <v>59813</v>
      </c>
    </row>
    <row r="77" spans="1:11" ht="12.75">
      <c r="A77" s="13" t="s">
        <v>128</v>
      </c>
      <c r="C77" s="9">
        <v>38901</v>
      </c>
      <c r="G77">
        <v>153.9</v>
      </c>
      <c r="H77" s="16">
        <v>128.02</v>
      </c>
      <c r="I77" s="14">
        <v>83.2</v>
      </c>
      <c r="J77">
        <v>59923</v>
      </c>
      <c r="K77" s="2" t="s">
        <v>83</v>
      </c>
    </row>
    <row r="78" spans="1:10" ht="12.75">
      <c r="A78" s="3" t="s">
        <v>129</v>
      </c>
      <c r="B78" s="1">
        <f>J78-J76</f>
        <v>376</v>
      </c>
      <c r="C78" s="9">
        <v>38901</v>
      </c>
      <c r="D78" t="s">
        <v>28</v>
      </c>
      <c r="E78">
        <v>1</v>
      </c>
      <c r="F78">
        <v>0</v>
      </c>
      <c r="H78" s="16"/>
      <c r="I78" s="14"/>
      <c r="J78">
        <v>60189</v>
      </c>
    </row>
    <row r="79" spans="1:15" ht="38.25">
      <c r="A79" s="3" t="s">
        <v>130</v>
      </c>
      <c r="B79" s="1">
        <f>J79-J78</f>
        <v>74</v>
      </c>
      <c r="C79" s="9">
        <v>38902</v>
      </c>
      <c r="D79" t="s">
        <v>29</v>
      </c>
      <c r="E79">
        <v>2</v>
      </c>
      <c r="F79">
        <v>20</v>
      </c>
      <c r="H79" s="16"/>
      <c r="I79" s="14"/>
      <c r="J79">
        <v>60263</v>
      </c>
      <c r="K79" s="2" t="s">
        <v>131</v>
      </c>
      <c r="O79" t="s">
        <v>132</v>
      </c>
    </row>
    <row r="80" spans="1:15" ht="12.75">
      <c r="A80" s="3" t="s">
        <v>133</v>
      </c>
      <c r="B80" s="1">
        <v>139</v>
      </c>
      <c r="C80" s="9">
        <v>38904</v>
      </c>
      <c r="D80" t="s">
        <v>14</v>
      </c>
      <c r="E80">
        <v>1</v>
      </c>
      <c r="F80">
        <v>20</v>
      </c>
      <c r="G80">
        <v>135.9</v>
      </c>
      <c r="H80" s="16">
        <v>142.73</v>
      </c>
      <c r="I80" s="14">
        <v>105.02</v>
      </c>
      <c r="J80">
        <v>60522</v>
      </c>
      <c r="L80" s="12">
        <f>I80*100/(J80-J77)</f>
        <v>17.532554257095157</v>
      </c>
      <c r="M80" s="12">
        <f>(J80-J77)/I80</f>
        <v>5.703675490382785</v>
      </c>
      <c r="N80" s="12">
        <f>M80*2.84</f>
        <v>16.19843839268711</v>
      </c>
      <c r="O80" t="s">
        <v>134</v>
      </c>
    </row>
    <row r="81" spans="1:11" ht="12.75">
      <c r="A81" s="3" t="s">
        <v>135</v>
      </c>
      <c r="B81" s="1">
        <f>J81-J80</f>
        <v>304</v>
      </c>
      <c r="C81" s="9">
        <v>38905</v>
      </c>
      <c r="D81" t="s">
        <v>29</v>
      </c>
      <c r="E81">
        <v>2</v>
      </c>
      <c r="F81">
        <v>20</v>
      </c>
      <c r="H81" s="16"/>
      <c r="I81" s="14"/>
      <c r="J81">
        <v>60826</v>
      </c>
      <c r="K81" s="2" t="s">
        <v>136</v>
      </c>
    </row>
    <row r="82" spans="1:10" ht="12.75">
      <c r="A82" s="3" t="s">
        <v>137</v>
      </c>
      <c r="B82" s="1">
        <f>J82-J81</f>
        <v>207</v>
      </c>
      <c r="C82" s="9">
        <v>38907</v>
      </c>
      <c r="D82" t="s">
        <v>69</v>
      </c>
      <c r="E82">
        <v>1</v>
      </c>
      <c r="F82">
        <v>0</v>
      </c>
      <c r="H82" s="16"/>
      <c r="I82" s="14"/>
      <c r="J82">
        <v>61033</v>
      </c>
    </row>
    <row r="83" spans="1:14" ht="12.75">
      <c r="A83" s="3" t="s">
        <v>138</v>
      </c>
      <c r="B83" s="1">
        <v>171</v>
      </c>
      <c r="C83" s="9">
        <v>38908</v>
      </c>
      <c r="D83" t="s">
        <v>14</v>
      </c>
      <c r="E83">
        <v>1</v>
      </c>
      <c r="F83">
        <v>31</v>
      </c>
      <c r="G83">
        <v>156.8</v>
      </c>
      <c r="H83" s="16">
        <v>171.2</v>
      </c>
      <c r="I83" s="14">
        <v>109.18</v>
      </c>
      <c r="J83">
        <v>61264</v>
      </c>
      <c r="K83" s="2" t="s">
        <v>164</v>
      </c>
      <c r="L83" s="12">
        <f>I83*100/(J83-J80)</f>
        <v>14.714285714285714</v>
      </c>
      <c r="M83" s="12">
        <f>(J83-J80)/I83</f>
        <v>6.796116504854369</v>
      </c>
      <c r="N83" s="12">
        <f>M83*2.84</f>
        <v>19.300970873786405</v>
      </c>
    </row>
    <row r="84" spans="1:10" ht="12.75">
      <c r="A84" s="3" t="s">
        <v>163</v>
      </c>
      <c r="B84" s="1">
        <f>J84-J83</f>
        <v>139</v>
      </c>
      <c r="C84" s="9">
        <v>38909</v>
      </c>
      <c r="D84" t="s">
        <v>69</v>
      </c>
      <c r="E84">
        <v>2</v>
      </c>
      <c r="F84">
        <v>12</v>
      </c>
      <c r="H84" s="16"/>
      <c r="I84" s="14"/>
      <c r="J84">
        <v>61403</v>
      </c>
    </row>
    <row r="85" spans="1:14" ht="12.75">
      <c r="A85" s="3" t="s">
        <v>165</v>
      </c>
      <c r="B85" s="1">
        <v>440</v>
      </c>
      <c r="C85" s="9">
        <v>38911</v>
      </c>
      <c r="D85" t="s">
        <v>14</v>
      </c>
      <c r="E85">
        <v>1</v>
      </c>
      <c r="F85">
        <v>22</v>
      </c>
      <c r="G85">
        <v>164.9</v>
      </c>
      <c r="H85" s="16">
        <v>222.65</v>
      </c>
      <c r="I85" s="14">
        <v>135.02</v>
      </c>
      <c r="J85">
        <v>61905</v>
      </c>
      <c r="K85" s="2" t="s">
        <v>166</v>
      </c>
      <c r="L85" s="12">
        <f>I85*100/(J85-J83)</f>
        <v>21.063962558502343</v>
      </c>
      <c r="M85" s="12">
        <f>(J85-J83)/I85</f>
        <v>4.747444822989187</v>
      </c>
      <c r="N85" s="12">
        <f>M85*2.84</f>
        <v>13.48274329728929</v>
      </c>
    </row>
    <row r="86" spans="1:11" ht="12.75">
      <c r="A86" s="13" t="s">
        <v>165</v>
      </c>
      <c r="C86" s="9">
        <v>38912</v>
      </c>
      <c r="G86">
        <v>164.9</v>
      </c>
      <c r="H86" s="16">
        <v>21.92</v>
      </c>
      <c r="I86" s="14">
        <v>13.29</v>
      </c>
      <c r="J86">
        <v>61974</v>
      </c>
      <c r="K86" s="2" t="s">
        <v>19</v>
      </c>
    </row>
    <row r="87" spans="1:11" ht="51">
      <c r="A87" s="3" t="s">
        <v>167</v>
      </c>
      <c r="B87" s="1">
        <v>80</v>
      </c>
      <c r="C87" s="9">
        <v>38912</v>
      </c>
      <c r="D87" t="s">
        <v>29</v>
      </c>
      <c r="E87">
        <v>5</v>
      </c>
      <c r="F87">
        <v>50</v>
      </c>
      <c r="H87" s="16"/>
      <c r="I87" s="14"/>
      <c r="J87">
        <v>62109</v>
      </c>
      <c r="K87" s="2" t="s">
        <v>170</v>
      </c>
    </row>
    <row r="88" spans="1:14" ht="12.75">
      <c r="A88" s="13" t="s">
        <v>165</v>
      </c>
      <c r="C88" s="9">
        <v>38917</v>
      </c>
      <c r="G88">
        <v>164.9</v>
      </c>
      <c r="H88" s="16">
        <v>92.1</v>
      </c>
      <c r="I88" s="14">
        <v>55.85</v>
      </c>
      <c r="J88">
        <v>62317</v>
      </c>
      <c r="K88" s="2" t="s">
        <v>19</v>
      </c>
      <c r="L88" s="12">
        <f>I88*100/(J88-J86)</f>
        <v>16.282798833819243</v>
      </c>
      <c r="M88" s="12">
        <f>(J88-J86)/I88</f>
        <v>6.141450313339302</v>
      </c>
      <c r="N88" s="12">
        <f>M88*2.84</f>
        <v>17.441718889883617</v>
      </c>
    </row>
    <row r="89" spans="1:11" ht="12.75">
      <c r="A89" s="3" t="s">
        <v>168</v>
      </c>
      <c r="B89" s="1">
        <v>212</v>
      </c>
      <c r="C89" s="9">
        <v>38917</v>
      </c>
      <c r="D89" t="s">
        <v>14</v>
      </c>
      <c r="E89">
        <v>1</v>
      </c>
      <c r="F89">
        <v>30</v>
      </c>
      <c r="H89" s="16"/>
      <c r="I89" s="14"/>
      <c r="J89">
        <v>62469</v>
      </c>
      <c r="K89" s="2" t="s">
        <v>169</v>
      </c>
    </row>
    <row r="90" spans="1:11" ht="25.5">
      <c r="A90" s="3" t="s">
        <v>171</v>
      </c>
      <c r="B90" s="1">
        <f>J90-J89</f>
        <v>267</v>
      </c>
      <c r="C90" s="9">
        <v>38918</v>
      </c>
      <c r="D90" t="s">
        <v>69</v>
      </c>
      <c r="E90">
        <v>2</v>
      </c>
      <c r="F90">
        <v>11</v>
      </c>
      <c r="H90" s="16"/>
      <c r="I90" s="14"/>
      <c r="J90">
        <v>62736</v>
      </c>
      <c r="K90" s="2" t="s">
        <v>172</v>
      </c>
    </row>
    <row r="91" spans="1:14" ht="12.75">
      <c r="A91" s="13" t="s">
        <v>173</v>
      </c>
      <c r="C91" s="9">
        <v>38920</v>
      </c>
      <c r="G91">
        <v>146.9</v>
      </c>
      <c r="H91" s="16">
        <v>164.75</v>
      </c>
      <c r="I91" s="14">
        <v>112.15</v>
      </c>
      <c r="J91">
        <v>62959</v>
      </c>
      <c r="K91" s="2" t="s">
        <v>177</v>
      </c>
      <c r="L91" s="12">
        <f>I91*100/(J91-J88)</f>
        <v>17.468847352024923</v>
      </c>
      <c r="M91" s="12">
        <f>(J91-J88)/I91</f>
        <v>5.724476148016049</v>
      </c>
      <c r="N91" s="12">
        <f>M91*2.84</f>
        <v>16.25751226036558</v>
      </c>
    </row>
    <row r="92" spans="1:11" ht="51">
      <c r="A92" s="3" t="s">
        <v>174</v>
      </c>
      <c r="B92" s="1">
        <v>398</v>
      </c>
      <c r="C92" s="9">
        <v>38920</v>
      </c>
      <c r="D92" t="s">
        <v>69</v>
      </c>
      <c r="E92">
        <v>2</v>
      </c>
      <c r="F92">
        <v>0</v>
      </c>
      <c r="H92" s="16"/>
      <c r="I92" s="14"/>
      <c r="J92">
        <v>63279</v>
      </c>
      <c r="K92" s="2" t="s">
        <v>175</v>
      </c>
    </row>
    <row r="93" spans="1:14" ht="12.75">
      <c r="A93" s="13" t="s">
        <v>176</v>
      </c>
      <c r="C93" s="9">
        <v>38922</v>
      </c>
      <c r="G93">
        <v>152.9</v>
      </c>
      <c r="H93" s="16">
        <v>172.41</v>
      </c>
      <c r="I93" s="14">
        <v>112.76</v>
      </c>
      <c r="J93">
        <v>63584</v>
      </c>
      <c r="K93" s="2" t="s">
        <v>19</v>
      </c>
      <c r="L93" s="12">
        <f>I93*100/(J93-J91)</f>
        <v>18.0416</v>
      </c>
      <c r="M93" s="12">
        <f>(J93-J91)/I93</f>
        <v>5.5427456544874065</v>
      </c>
      <c r="N93" s="12">
        <f>M93*2.84</f>
        <v>15.741397658744233</v>
      </c>
    </row>
    <row r="94" spans="1:10" ht="12.75">
      <c r="A94" s="3" t="s">
        <v>178</v>
      </c>
      <c r="B94" s="1">
        <v>296</v>
      </c>
      <c r="C94" s="9">
        <v>38922</v>
      </c>
      <c r="D94" t="s">
        <v>28</v>
      </c>
      <c r="E94">
        <v>1</v>
      </c>
      <c r="F94">
        <v>0</v>
      </c>
      <c r="H94" s="16"/>
      <c r="I94" s="14"/>
      <c r="J94">
        <v>63753</v>
      </c>
    </row>
    <row r="95" spans="1:11" ht="51">
      <c r="A95" s="3" t="s">
        <v>179</v>
      </c>
      <c r="B95" s="1">
        <f>J95-J94</f>
        <v>115</v>
      </c>
      <c r="C95" s="9">
        <v>38923</v>
      </c>
      <c r="D95" t="s">
        <v>14</v>
      </c>
      <c r="E95">
        <v>2</v>
      </c>
      <c r="F95">
        <v>20.25</v>
      </c>
      <c r="H95" s="16"/>
      <c r="I95" s="14"/>
      <c r="J95">
        <v>63868</v>
      </c>
      <c r="K95" s="2" t="s">
        <v>180</v>
      </c>
    </row>
    <row r="96" spans="1:11" ht="12.75">
      <c r="A96" s="3" t="s">
        <v>181</v>
      </c>
      <c r="B96" s="1">
        <f>J96-J95</f>
        <v>277</v>
      </c>
      <c r="C96" s="9">
        <v>38925</v>
      </c>
      <c r="D96" t="s">
        <v>29</v>
      </c>
      <c r="E96">
        <v>1</v>
      </c>
      <c r="F96">
        <v>5</v>
      </c>
      <c r="H96" s="16"/>
      <c r="I96" s="14"/>
      <c r="J96">
        <v>64145</v>
      </c>
      <c r="K96" s="2" t="s">
        <v>182</v>
      </c>
    </row>
    <row r="97" spans="1:14" ht="12.75">
      <c r="A97" s="13" t="s">
        <v>183</v>
      </c>
      <c r="C97" s="9">
        <v>38926</v>
      </c>
      <c r="G97">
        <v>138.9</v>
      </c>
      <c r="H97" s="16">
        <v>135.01</v>
      </c>
      <c r="I97" s="14">
        <v>97.2</v>
      </c>
      <c r="J97">
        <v>64194</v>
      </c>
      <c r="L97" s="12">
        <f>I97*100/(J97-J93)</f>
        <v>15.934426229508198</v>
      </c>
      <c r="M97" s="12">
        <f>(J97-J93)/I97</f>
        <v>6.275720164609053</v>
      </c>
      <c r="N97" s="12">
        <f>M97*2.84</f>
        <v>17.82304526748971</v>
      </c>
    </row>
    <row r="98" spans="1:11" ht="12.75">
      <c r="A98" s="3" t="s">
        <v>184</v>
      </c>
      <c r="B98" s="1">
        <f>J98-J96</f>
        <v>312</v>
      </c>
      <c r="C98" s="9">
        <v>38926</v>
      </c>
      <c r="D98" t="s">
        <v>29</v>
      </c>
      <c r="E98">
        <v>1</v>
      </c>
      <c r="F98">
        <v>0</v>
      </c>
      <c r="H98" s="16"/>
      <c r="I98" s="14"/>
      <c r="J98">
        <v>64457</v>
      </c>
      <c r="K98" s="2" t="s">
        <v>185</v>
      </c>
    </row>
    <row r="99" spans="1:11" ht="25.5">
      <c r="A99" s="3" t="s">
        <v>186</v>
      </c>
      <c r="B99" s="1">
        <f>J99-J98</f>
        <v>355</v>
      </c>
      <c r="C99" s="9">
        <v>38927</v>
      </c>
      <c r="D99" t="s">
        <v>28</v>
      </c>
      <c r="E99">
        <v>1</v>
      </c>
      <c r="F99">
        <v>0</v>
      </c>
      <c r="H99" s="16"/>
      <c r="I99" s="14"/>
      <c r="J99">
        <v>64812</v>
      </c>
      <c r="K99" s="2" t="s">
        <v>187</v>
      </c>
    </row>
    <row r="100" spans="1:14" ht="25.5">
      <c r="A100" s="3" t="s">
        <v>188</v>
      </c>
      <c r="B100" s="1">
        <f>J100-J99</f>
        <v>40</v>
      </c>
      <c r="C100" s="9">
        <v>38928</v>
      </c>
      <c r="D100" t="s">
        <v>14</v>
      </c>
      <c r="E100">
        <v>1</v>
      </c>
      <c r="F100">
        <v>32</v>
      </c>
      <c r="G100">
        <v>131.9</v>
      </c>
      <c r="H100" s="16">
        <v>146.12</v>
      </c>
      <c r="I100" s="14">
        <v>110.78</v>
      </c>
      <c r="J100">
        <v>64852</v>
      </c>
      <c r="K100" s="2" t="s">
        <v>189</v>
      </c>
      <c r="L100" s="12">
        <f>I100*100/(J100-J97)</f>
        <v>16.835866261398177</v>
      </c>
      <c r="M100" s="12">
        <f>(J100-J97)/I100</f>
        <v>5.939700306914605</v>
      </c>
      <c r="N100" s="12">
        <f>M100*2.84</f>
        <v>16.86874887163748</v>
      </c>
    </row>
    <row r="101" spans="1:15" ht="12.75">
      <c r="A101" s="13" t="s">
        <v>188</v>
      </c>
      <c r="C101" s="9">
        <v>38929</v>
      </c>
      <c r="G101">
        <v>132.5</v>
      </c>
      <c r="H101" s="16">
        <v>30.19</v>
      </c>
      <c r="I101" s="14">
        <v>22.78</v>
      </c>
      <c r="J101">
        <v>64987</v>
      </c>
      <c r="K101" s="2" t="s">
        <v>191</v>
      </c>
      <c r="L101" s="12">
        <f>I101*100/(J101-J100)</f>
        <v>16.874074074074073</v>
      </c>
      <c r="M101" s="12">
        <f>(J101-J100)/I101</f>
        <v>5.926251097453907</v>
      </c>
      <c r="N101" s="12">
        <f>M101*2.84</f>
        <v>16.830553116769096</v>
      </c>
      <c r="O101" t="s">
        <v>190</v>
      </c>
    </row>
    <row r="102" spans="1:11" ht="12.75">
      <c r="A102" s="3" t="s">
        <v>192</v>
      </c>
      <c r="B102" s="1">
        <f>J102-J101</f>
        <v>103</v>
      </c>
      <c r="C102" s="9">
        <v>38929</v>
      </c>
      <c r="D102" t="s">
        <v>29</v>
      </c>
      <c r="E102">
        <v>1</v>
      </c>
      <c r="F102">
        <v>0</v>
      </c>
      <c r="H102" s="16"/>
      <c r="I102" s="14"/>
      <c r="J102">
        <v>65090</v>
      </c>
      <c r="K102" s="2" t="s">
        <v>193</v>
      </c>
    </row>
    <row r="103" spans="1:15" ht="76.5">
      <c r="A103" s="3" t="s">
        <v>194</v>
      </c>
      <c r="B103" s="1">
        <f>J103-J102</f>
        <v>266</v>
      </c>
      <c r="C103" s="9">
        <v>38930</v>
      </c>
      <c r="D103" t="s">
        <v>195</v>
      </c>
      <c r="E103">
        <v>3</v>
      </c>
      <c r="F103">
        <v>51</v>
      </c>
      <c r="H103" s="16"/>
      <c r="I103" s="14"/>
      <c r="J103">
        <v>65356</v>
      </c>
      <c r="K103" s="2" t="s">
        <v>197</v>
      </c>
      <c r="O103" t="s">
        <v>196</v>
      </c>
    </row>
    <row r="104" spans="1:14" ht="25.5">
      <c r="A104" s="13" t="s">
        <v>198</v>
      </c>
      <c r="C104" s="9">
        <v>38933</v>
      </c>
      <c r="G104">
        <v>149.5</v>
      </c>
      <c r="H104" s="16">
        <v>149.8</v>
      </c>
      <c r="I104" s="14">
        <v>99.93</v>
      </c>
      <c r="J104">
        <v>65633</v>
      </c>
      <c r="K104" s="2" t="s">
        <v>199</v>
      </c>
      <c r="L104" s="12">
        <f>I104*100/(J104-J101)</f>
        <v>15.469040247678018</v>
      </c>
      <c r="M104" s="12">
        <f>(J104-J101)/I104</f>
        <v>6.464525167617332</v>
      </c>
      <c r="N104" s="12">
        <f>M104*2.84</f>
        <v>18.359251476033222</v>
      </c>
    </row>
    <row r="105" spans="1:11" ht="51">
      <c r="A105" s="3" t="s">
        <v>200</v>
      </c>
      <c r="B105" s="1">
        <f>J105-J104</f>
        <v>215</v>
      </c>
      <c r="C105" s="9">
        <v>38933</v>
      </c>
      <c r="D105" t="s">
        <v>14</v>
      </c>
      <c r="E105">
        <v>2</v>
      </c>
      <c r="F105">
        <v>24</v>
      </c>
      <c r="H105" s="16"/>
      <c r="I105" s="14"/>
      <c r="J105">
        <v>65848</v>
      </c>
      <c r="K105" s="2" t="s">
        <v>203</v>
      </c>
    </row>
    <row r="106" spans="1:15" ht="38.25">
      <c r="A106" s="3" t="s">
        <v>201</v>
      </c>
      <c r="B106" s="1">
        <v>183</v>
      </c>
      <c r="C106" s="9">
        <v>38935</v>
      </c>
      <c r="D106" t="s">
        <v>28</v>
      </c>
      <c r="E106">
        <v>1</v>
      </c>
      <c r="F106">
        <v>0</v>
      </c>
      <c r="H106" s="16"/>
      <c r="I106" s="14"/>
      <c r="J106">
        <v>66052</v>
      </c>
      <c r="K106" s="2" t="s">
        <v>204</v>
      </c>
      <c r="O106" t="s">
        <v>202</v>
      </c>
    </row>
    <row r="107" spans="1:11" ht="38.25">
      <c r="A107" s="3" t="s">
        <v>205</v>
      </c>
      <c r="B107" s="1">
        <f>J107-J106</f>
        <v>117</v>
      </c>
      <c r="C107" s="9">
        <v>38936</v>
      </c>
      <c r="D107" t="s">
        <v>28</v>
      </c>
      <c r="E107">
        <v>1</v>
      </c>
      <c r="F107">
        <v>0</v>
      </c>
      <c r="H107" s="16"/>
      <c r="I107" s="14"/>
      <c r="J107">
        <v>66169</v>
      </c>
      <c r="K107" s="2" t="s">
        <v>206</v>
      </c>
    </row>
    <row r="108" spans="1:15" ht="76.5">
      <c r="A108" s="3" t="s">
        <v>208</v>
      </c>
      <c r="B108" s="1">
        <f>J108-J107</f>
        <v>50</v>
      </c>
      <c r="C108" s="9">
        <v>38937</v>
      </c>
      <c r="D108" t="s">
        <v>14</v>
      </c>
      <c r="E108">
        <v>4</v>
      </c>
      <c r="F108">
        <v>82.8</v>
      </c>
      <c r="H108" s="16"/>
      <c r="I108" s="14"/>
      <c r="J108">
        <v>66219</v>
      </c>
      <c r="K108" s="2" t="s">
        <v>209</v>
      </c>
      <c r="O108" t="s">
        <v>210</v>
      </c>
    </row>
    <row r="109" spans="1:14" ht="12.75">
      <c r="A109" s="13" t="s">
        <v>208</v>
      </c>
      <c r="C109" s="9">
        <v>38941</v>
      </c>
      <c r="G109">
        <v>134.9</v>
      </c>
      <c r="H109" s="16">
        <v>174.26</v>
      </c>
      <c r="I109" s="14">
        <v>129.18</v>
      </c>
      <c r="J109">
        <v>66443</v>
      </c>
      <c r="L109" s="12">
        <f>I109*100/(J109-J104)</f>
        <v>15.948148148148148</v>
      </c>
      <c r="M109" s="12">
        <f>(J109-J104)/I109</f>
        <v>6.270320483046911</v>
      </c>
      <c r="N109" s="12">
        <f>M109*2.84</f>
        <v>17.807710171853227</v>
      </c>
    </row>
    <row r="110" spans="1:11" ht="12.75">
      <c r="A110" s="3" t="s">
        <v>211</v>
      </c>
      <c r="B110" s="1">
        <f>J110-J109</f>
        <v>156</v>
      </c>
      <c r="C110" s="9">
        <v>38941</v>
      </c>
      <c r="D110" t="s">
        <v>69</v>
      </c>
      <c r="E110">
        <v>1</v>
      </c>
      <c r="F110">
        <v>5.5</v>
      </c>
      <c r="H110" s="16"/>
      <c r="I110" s="14"/>
      <c r="J110">
        <v>66599</v>
      </c>
      <c r="K110" s="2" t="s">
        <v>212</v>
      </c>
    </row>
    <row r="111" spans="1:11" ht="12.75">
      <c r="A111" s="3" t="s">
        <v>213</v>
      </c>
      <c r="B111" s="1">
        <f>J111-J110</f>
        <v>179</v>
      </c>
      <c r="C111" s="9">
        <v>38942</v>
      </c>
      <c r="D111" t="s">
        <v>29</v>
      </c>
      <c r="E111">
        <v>1</v>
      </c>
      <c r="F111">
        <v>5</v>
      </c>
      <c r="H111" s="16"/>
      <c r="I111" s="14"/>
      <c r="J111">
        <v>66778</v>
      </c>
      <c r="K111" s="2" t="s">
        <v>214</v>
      </c>
    </row>
    <row r="112" spans="1:10" ht="12.75">
      <c r="A112" s="3" t="s">
        <v>215</v>
      </c>
      <c r="B112" s="1">
        <f>J112-J111</f>
        <v>246</v>
      </c>
      <c r="C112" s="9">
        <v>38943</v>
      </c>
      <c r="D112" t="s">
        <v>69</v>
      </c>
      <c r="E112">
        <v>1</v>
      </c>
      <c r="F112">
        <v>0</v>
      </c>
      <c r="H112" s="16"/>
      <c r="I112" s="14"/>
      <c r="J112">
        <v>67024</v>
      </c>
    </row>
    <row r="113" spans="1:11" ht="25.5">
      <c r="A113" s="13" t="s">
        <v>216</v>
      </c>
      <c r="C113" s="9">
        <v>38944</v>
      </c>
      <c r="G113">
        <v>138.9</v>
      </c>
      <c r="H113" s="16">
        <v>77</v>
      </c>
      <c r="I113" s="14">
        <v>55.99</v>
      </c>
      <c r="J113">
        <v>67196</v>
      </c>
      <c r="K113" s="20" t="s">
        <v>219</v>
      </c>
    </row>
    <row r="114" spans="1:11" ht="38.25">
      <c r="A114" s="3" t="s">
        <v>217</v>
      </c>
      <c r="B114" s="1">
        <f>J114-J112</f>
        <v>246</v>
      </c>
      <c r="C114" s="9">
        <v>38944</v>
      </c>
      <c r="D114" t="s">
        <v>29</v>
      </c>
      <c r="E114">
        <v>2</v>
      </c>
      <c r="F114">
        <v>25</v>
      </c>
      <c r="H114" s="16"/>
      <c r="I114" s="14"/>
      <c r="J114">
        <v>67270</v>
      </c>
      <c r="K114" s="2" t="s">
        <v>218</v>
      </c>
    </row>
    <row r="115" spans="1:11" ht="25.5">
      <c r="A115" s="13" t="s">
        <v>216</v>
      </c>
      <c r="C115" s="9">
        <v>38946</v>
      </c>
      <c r="G115">
        <v>138.9</v>
      </c>
      <c r="H115" s="16">
        <v>29.15</v>
      </c>
      <c r="I115" s="14">
        <v>21</v>
      </c>
      <c r="J115">
        <v>67361</v>
      </c>
      <c r="K115" s="20" t="s">
        <v>219</v>
      </c>
    </row>
    <row r="116" spans="1:11" ht="25.5">
      <c r="A116" s="3" t="s">
        <v>220</v>
      </c>
      <c r="B116" s="1">
        <f>J116-J114</f>
        <v>219</v>
      </c>
      <c r="C116" s="9">
        <v>38946</v>
      </c>
      <c r="D116" t="s">
        <v>29</v>
      </c>
      <c r="E116">
        <v>3</v>
      </c>
      <c r="F116">
        <v>0</v>
      </c>
      <c r="H116" s="16"/>
      <c r="I116" s="14"/>
      <c r="J116">
        <v>67489</v>
      </c>
      <c r="K116" s="2" t="s">
        <v>221</v>
      </c>
    </row>
    <row r="117" spans="1:11" ht="12.75">
      <c r="A117" s="3" t="s">
        <v>216</v>
      </c>
      <c r="B117" s="1">
        <v>128</v>
      </c>
      <c r="C117" s="9">
        <v>38949</v>
      </c>
      <c r="D117" t="s">
        <v>14</v>
      </c>
      <c r="E117">
        <v>1</v>
      </c>
      <c r="F117">
        <v>17.5</v>
      </c>
      <c r="G117">
        <v>126.9</v>
      </c>
      <c r="H117" s="16">
        <v>157.07</v>
      </c>
      <c r="I117" s="14">
        <v>123.77</v>
      </c>
      <c r="J117">
        <v>67689</v>
      </c>
      <c r="K117" s="20" t="s">
        <v>235</v>
      </c>
    </row>
    <row r="118" spans="1:14" ht="12.75">
      <c r="A118" s="13" t="s">
        <v>222</v>
      </c>
      <c r="C118" s="9">
        <v>38950</v>
      </c>
      <c r="G118">
        <v>146.5</v>
      </c>
      <c r="H118" s="16">
        <v>58.5</v>
      </c>
      <c r="I118" s="14">
        <v>39.85</v>
      </c>
      <c r="J118">
        <v>67913</v>
      </c>
      <c r="L118" s="12">
        <f>I118*100/(J118-J117)</f>
        <v>17.790178571428573</v>
      </c>
      <c r="M118" s="12">
        <f>(J118-J117)/I118</f>
        <v>5.62107904642409</v>
      </c>
      <c r="N118" s="12">
        <f>M118*2.84</f>
        <v>15.963864491844415</v>
      </c>
    </row>
    <row r="119" spans="1:11" ht="12.75">
      <c r="A119" s="3" t="s">
        <v>225</v>
      </c>
      <c r="B119" s="1">
        <f>J119-J117</f>
        <v>305</v>
      </c>
      <c r="C119" s="9">
        <v>38950</v>
      </c>
      <c r="D119" t="s">
        <v>44</v>
      </c>
      <c r="E119">
        <v>1</v>
      </c>
      <c r="F119">
        <v>0</v>
      </c>
      <c r="H119" s="16"/>
      <c r="I119" s="14"/>
      <c r="J119">
        <v>67994</v>
      </c>
      <c r="K119" s="2" t="s">
        <v>223</v>
      </c>
    </row>
    <row r="120" spans="1:11" ht="25.5">
      <c r="A120" s="3" t="s">
        <v>226</v>
      </c>
      <c r="B120" s="1">
        <f>J120-J119</f>
        <v>597</v>
      </c>
      <c r="C120" s="9">
        <v>38951</v>
      </c>
      <c r="D120" t="s">
        <v>44</v>
      </c>
      <c r="E120">
        <v>1</v>
      </c>
      <c r="F120">
        <v>0</v>
      </c>
      <c r="H120" s="16"/>
      <c r="I120" s="14"/>
      <c r="J120">
        <v>68591</v>
      </c>
      <c r="K120" s="2" t="s">
        <v>228</v>
      </c>
    </row>
    <row r="121" spans="1:14" ht="12.75">
      <c r="A121" s="13" t="s">
        <v>227</v>
      </c>
      <c r="C121" s="9">
        <v>38951</v>
      </c>
      <c r="G121">
        <v>153</v>
      </c>
      <c r="H121" s="16">
        <v>198.61</v>
      </c>
      <c r="I121" s="14">
        <v>129.81</v>
      </c>
      <c r="J121">
        <v>68600</v>
      </c>
      <c r="K121" s="2" t="s">
        <v>224</v>
      </c>
      <c r="L121" s="12">
        <f>I121*100/(J121-J118)</f>
        <v>18.895196506550217</v>
      </c>
      <c r="M121" s="12">
        <f>(J121-J118)/I121</f>
        <v>5.292350358215854</v>
      </c>
      <c r="N121" s="12">
        <f>M121*2.84</f>
        <v>15.030275017333025</v>
      </c>
    </row>
    <row r="122" spans="1:15" ht="12.75">
      <c r="A122" s="3" t="s">
        <v>229</v>
      </c>
      <c r="B122" s="1">
        <f>J122-J120</f>
        <v>382</v>
      </c>
      <c r="C122" s="9">
        <v>38952</v>
      </c>
      <c r="D122" t="s">
        <v>44</v>
      </c>
      <c r="E122">
        <v>1</v>
      </c>
      <c r="F122">
        <v>0</v>
      </c>
      <c r="H122" s="16"/>
      <c r="I122" s="14"/>
      <c r="J122">
        <v>68973</v>
      </c>
      <c r="K122" s="2" t="s">
        <v>230</v>
      </c>
      <c r="O122" t="s">
        <v>236</v>
      </c>
    </row>
    <row r="123" spans="1:14" ht="12.75">
      <c r="A123" s="13" t="s">
        <v>231</v>
      </c>
      <c r="C123" s="9">
        <v>38953</v>
      </c>
      <c r="G123">
        <v>142.9</v>
      </c>
      <c r="H123" s="16">
        <v>149.96</v>
      </c>
      <c r="I123" s="14">
        <v>104.94</v>
      </c>
      <c r="J123">
        <v>69202</v>
      </c>
      <c r="L123" s="12">
        <f>I123*100/(J123-J121)</f>
        <v>17.431893687707642</v>
      </c>
      <c r="M123" s="12">
        <f>(J123-J121)/I123</f>
        <v>5.7366113969887556</v>
      </c>
      <c r="N123" s="12">
        <f>M123*2.84</f>
        <v>16.291976367448065</v>
      </c>
    </row>
    <row r="124" spans="1:11" ht="38.25">
      <c r="A124" s="3" t="s">
        <v>232</v>
      </c>
      <c r="B124" s="1">
        <f>J124-J122</f>
        <v>507</v>
      </c>
      <c r="C124" s="9">
        <v>38953</v>
      </c>
      <c r="D124" t="s">
        <v>28</v>
      </c>
      <c r="E124">
        <v>1</v>
      </c>
      <c r="F124">
        <v>0</v>
      </c>
      <c r="H124" s="16"/>
      <c r="I124" s="14"/>
      <c r="J124">
        <v>69480</v>
      </c>
      <c r="K124" s="2" t="s">
        <v>234</v>
      </c>
    </row>
    <row r="125" spans="1:14" ht="38.25">
      <c r="A125" s="3" t="s">
        <v>233</v>
      </c>
      <c r="B125" s="1">
        <v>293</v>
      </c>
      <c r="C125" s="9">
        <v>38954</v>
      </c>
      <c r="D125" t="s">
        <v>14</v>
      </c>
      <c r="E125">
        <v>2</v>
      </c>
      <c r="F125">
        <v>44</v>
      </c>
      <c r="G125">
        <v>122.9</v>
      </c>
      <c r="H125" s="16">
        <v>144.22</v>
      </c>
      <c r="I125" s="14">
        <v>117.34</v>
      </c>
      <c r="J125">
        <v>69927</v>
      </c>
      <c r="K125" s="2" t="s">
        <v>237</v>
      </c>
      <c r="L125" s="12">
        <f>I125*100/(J125-J123)</f>
        <v>16.184827586206897</v>
      </c>
      <c r="M125" s="12">
        <f>(J125-J123)/I125</f>
        <v>6.178626214419635</v>
      </c>
      <c r="N125" s="12">
        <f>M125*2.84</f>
        <v>17.547298448951764</v>
      </c>
    </row>
    <row r="126" spans="1:15" ht="12.75">
      <c r="A126" s="3" t="s">
        <v>238</v>
      </c>
      <c r="B126" s="1">
        <f>J126-J125</f>
        <v>405</v>
      </c>
      <c r="C126" s="9">
        <v>38956</v>
      </c>
      <c r="D126" t="s">
        <v>69</v>
      </c>
      <c r="E126">
        <v>1</v>
      </c>
      <c r="F126">
        <v>0</v>
      </c>
      <c r="J126">
        <v>70332</v>
      </c>
      <c r="K126" s="2" t="s">
        <v>239</v>
      </c>
      <c r="O126" t="s">
        <v>240</v>
      </c>
    </row>
    <row r="127" spans="1:14" ht="12.75">
      <c r="A127" s="13" t="s">
        <v>242</v>
      </c>
      <c r="C127" s="9">
        <v>38957</v>
      </c>
      <c r="G127">
        <v>133.9</v>
      </c>
      <c r="H127">
        <v>118.93</v>
      </c>
      <c r="I127">
        <v>88.82</v>
      </c>
      <c r="J127">
        <v>70463</v>
      </c>
      <c r="L127" s="12">
        <f>I127*100/(J127-J125)</f>
        <v>16.57089552238806</v>
      </c>
      <c r="M127" s="12">
        <f>(J127-J125)/I127</f>
        <v>6.034676874577798</v>
      </c>
      <c r="N127" s="12">
        <f>M127*2.84</f>
        <v>17.138482323800947</v>
      </c>
    </row>
    <row r="128" spans="1:11" ht="25.5">
      <c r="A128" s="3" t="s">
        <v>241</v>
      </c>
      <c r="B128" s="1">
        <f>J128-J126</f>
        <v>278</v>
      </c>
      <c r="C128" s="9">
        <v>38957</v>
      </c>
      <c r="D128" t="s">
        <v>28</v>
      </c>
      <c r="E128">
        <v>1</v>
      </c>
      <c r="F128">
        <v>0</v>
      </c>
      <c r="H128" s="16"/>
      <c r="I128" s="14"/>
      <c r="J128">
        <v>70610</v>
      </c>
      <c r="K128" s="2" t="s">
        <v>243</v>
      </c>
    </row>
    <row r="129" spans="1:15" ht="51">
      <c r="A129" s="3" t="s">
        <v>244</v>
      </c>
      <c r="B129" s="1">
        <f>J129-J128</f>
        <v>152</v>
      </c>
      <c r="C129" s="9">
        <v>38958</v>
      </c>
      <c r="D129" t="s">
        <v>29</v>
      </c>
      <c r="E129">
        <v>2</v>
      </c>
      <c r="F129">
        <v>16</v>
      </c>
      <c r="H129" s="16"/>
      <c r="I129" s="14"/>
      <c r="J129">
        <v>70762</v>
      </c>
      <c r="K129" s="2" t="s">
        <v>245</v>
      </c>
      <c r="O129" t="s">
        <v>246</v>
      </c>
    </row>
    <row r="130" spans="1:11" ht="25.5">
      <c r="A130" s="3" t="s">
        <v>247</v>
      </c>
      <c r="C130" s="9">
        <v>38960</v>
      </c>
      <c r="D130" t="s">
        <v>28</v>
      </c>
      <c r="E130">
        <v>1</v>
      </c>
      <c r="F130">
        <v>0</v>
      </c>
      <c r="H130" s="16"/>
      <c r="I130" s="14"/>
      <c r="J130">
        <v>71028</v>
      </c>
      <c r="K130" s="2" t="s">
        <v>249</v>
      </c>
    </row>
    <row r="131" spans="1:14" ht="25.5">
      <c r="A131" s="13" t="s">
        <v>251</v>
      </c>
      <c r="C131" s="9">
        <v>38961</v>
      </c>
      <c r="G131">
        <v>128.9</v>
      </c>
      <c r="H131" s="16">
        <v>150.87</v>
      </c>
      <c r="I131" s="14">
        <v>117.05</v>
      </c>
      <c r="J131">
        <v>71179</v>
      </c>
      <c r="K131" s="2" t="s">
        <v>250</v>
      </c>
      <c r="L131" s="12">
        <f>I131*100/(J131-J127)</f>
        <v>16.34776536312849</v>
      </c>
      <c r="M131" s="12">
        <f>(J131-J127)/I131</f>
        <v>6.1170439982913285</v>
      </c>
      <c r="N131" s="12">
        <f>M131*2.84</f>
        <v>17.37240495514737</v>
      </c>
    </row>
    <row r="132" spans="1:10" ht="12.75">
      <c r="A132" s="3" t="s">
        <v>248</v>
      </c>
      <c r="C132" s="9">
        <v>38961</v>
      </c>
      <c r="D132" t="s">
        <v>28</v>
      </c>
      <c r="E132">
        <v>1</v>
      </c>
      <c r="F132">
        <v>0</v>
      </c>
      <c r="H132" s="16"/>
      <c r="I132" s="14"/>
      <c r="J132">
        <v>71271</v>
      </c>
    </row>
    <row r="133" spans="1:15" ht="38.25">
      <c r="A133" s="3" t="s">
        <v>252</v>
      </c>
      <c r="C133" s="9">
        <v>38962</v>
      </c>
      <c r="D133" t="s">
        <v>14</v>
      </c>
      <c r="E133">
        <v>2</v>
      </c>
      <c r="F133">
        <v>48</v>
      </c>
      <c r="H133" s="16"/>
      <c r="I133" s="14"/>
      <c r="J133">
        <v>71322</v>
      </c>
      <c r="K133" s="2" t="s">
        <v>253</v>
      </c>
      <c r="O133" t="s">
        <v>254</v>
      </c>
    </row>
    <row r="134" spans="1:11" ht="25.5">
      <c r="A134" s="3" t="s">
        <v>255</v>
      </c>
      <c r="C134" s="9">
        <v>38964</v>
      </c>
      <c r="D134" t="s">
        <v>28</v>
      </c>
      <c r="E134">
        <v>1</v>
      </c>
      <c r="F134">
        <v>0</v>
      </c>
      <c r="H134" s="16"/>
      <c r="I134" s="14"/>
      <c r="K134" s="2" t="s">
        <v>257</v>
      </c>
    </row>
    <row r="135" spans="1:10" ht="12.75">
      <c r="A135" s="3" t="s">
        <v>256</v>
      </c>
      <c r="C135" s="9">
        <v>38965</v>
      </c>
      <c r="D135" t="s">
        <v>14</v>
      </c>
      <c r="E135">
        <v>1</v>
      </c>
      <c r="F135">
        <v>10</v>
      </c>
      <c r="H135" s="16"/>
      <c r="I135" s="14"/>
      <c r="J135">
        <v>71980</v>
      </c>
    </row>
    <row r="136" spans="1:14" ht="12.75">
      <c r="A136" s="13" t="s">
        <v>258</v>
      </c>
      <c r="C136" s="9">
        <v>38966</v>
      </c>
      <c r="G136">
        <v>132.9</v>
      </c>
      <c r="H136" s="16">
        <v>149.5</v>
      </c>
      <c r="I136" s="14">
        <v>112.48</v>
      </c>
      <c r="J136">
        <v>72009</v>
      </c>
      <c r="L136" s="12">
        <f>132*100/(J136-J132)</f>
        <v>17.88617886178862</v>
      </c>
      <c r="M136" s="12">
        <f>(J136-J132)/132</f>
        <v>5.590909090909091</v>
      </c>
      <c r="N136" s="12">
        <f>M136*2.84</f>
        <v>15.878181818181817</v>
      </c>
    </row>
    <row r="137" spans="1:10" ht="12.75">
      <c r="A137" s="3" t="s">
        <v>259</v>
      </c>
      <c r="C137" s="9">
        <v>38966</v>
      </c>
      <c r="D137" t="s">
        <v>14</v>
      </c>
      <c r="E137">
        <v>2</v>
      </c>
      <c r="F137">
        <v>48</v>
      </c>
      <c r="H137" s="16"/>
      <c r="I137" s="14"/>
      <c r="J137">
        <v>72282</v>
      </c>
    </row>
    <row r="138" spans="1:15" ht="63.75">
      <c r="A138" s="3" t="s">
        <v>261</v>
      </c>
      <c r="C138" s="9">
        <v>38967</v>
      </c>
      <c r="D138" t="s">
        <v>29</v>
      </c>
      <c r="E138">
        <v>1</v>
      </c>
      <c r="F138">
        <v>0</v>
      </c>
      <c r="H138" s="16"/>
      <c r="I138" s="14"/>
      <c r="J138">
        <v>72419</v>
      </c>
      <c r="K138" s="2" t="s">
        <v>262</v>
      </c>
      <c r="O138" t="s">
        <v>265</v>
      </c>
    </row>
    <row r="139" spans="1:15" ht="89.25">
      <c r="A139" s="3" t="s">
        <v>263</v>
      </c>
      <c r="C139" s="9">
        <v>38968</v>
      </c>
      <c r="D139" t="s">
        <v>29</v>
      </c>
      <c r="E139">
        <v>2</v>
      </c>
      <c r="F139">
        <v>16</v>
      </c>
      <c r="H139" s="16"/>
      <c r="I139" s="14"/>
      <c r="J139">
        <v>72514</v>
      </c>
      <c r="K139" s="2" t="s">
        <v>266</v>
      </c>
      <c r="O139" t="s">
        <v>264</v>
      </c>
    </row>
    <row r="140" spans="1:15" ht="51">
      <c r="A140" s="3" t="s">
        <v>267</v>
      </c>
      <c r="C140" s="9">
        <v>38970</v>
      </c>
      <c r="D140" t="s">
        <v>28</v>
      </c>
      <c r="E140">
        <v>1</v>
      </c>
      <c r="F140">
        <v>0</v>
      </c>
      <c r="H140" s="16"/>
      <c r="I140" s="14"/>
      <c r="J140">
        <v>72662</v>
      </c>
      <c r="K140" s="2" t="s">
        <v>269</v>
      </c>
      <c r="O140" t="s">
        <v>268</v>
      </c>
    </row>
    <row r="141" spans="1:11" ht="25.5">
      <c r="A141" s="3" t="s">
        <v>259</v>
      </c>
      <c r="C141" s="9"/>
      <c r="D141" t="s">
        <v>14</v>
      </c>
      <c r="E141">
        <v>4</v>
      </c>
      <c r="F141">
        <v>40</v>
      </c>
      <c r="H141" s="16"/>
      <c r="I141" s="14"/>
      <c r="J141">
        <v>72826</v>
      </c>
      <c r="K141" s="2" t="s">
        <v>260</v>
      </c>
    </row>
    <row r="142" spans="1:11" ht="12.75">
      <c r="A142" s="13" t="s">
        <v>270</v>
      </c>
      <c r="C142" s="9">
        <v>38972</v>
      </c>
      <c r="G142">
        <v>139.9</v>
      </c>
      <c r="H142" s="16">
        <v>25</v>
      </c>
      <c r="I142" s="14"/>
      <c r="K142" s="2" t="s">
        <v>271</v>
      </c>
    </row>
    <row r="143" spans="1:15" ht="12.75">
      <c r="A143" s="3" t="s">
        <v>272</v>
      </c>
      <c r="C143" s="9">
        <v>38972</v>
      </c>
      <c r="D143" t="s">
        <v>29</v>
      </c>
      <c r="E143">
        <v>1</v>
      </c>
      <c r="F143">
        <v>4</v>
      </c>
      <c r="H143" s="16"/>
      <c r="I143" s="14"/>
      <c r="J143">
        <v>72861</v>
      </c>
      <c r="K143" s="2" t="s">
        <v>273</v>
      </c>
      <c r="O143" t="s">
        <v>246</v>
      </c>
    </row>
    <row r="144" spans="1:10" ht="12.75">
      <c r="A144" s="13" t="s">
        <v>274</v>
      </c>
      <c r="C144" s="9">
        <v>38973</v>
      </c>
      <c r="G144">
        <v>126.9</v>
      </c>
      <c r="H144" s="16">
        <v>144.57</v>
      </c>
      <c r="I144" s="14">
        <v>113.93</v>
      </c>
      <c r="J144">
        <v>72947</v>
      </c>
    </row>
    <row r="145" spans="1:11" ht="38.25">
      <c r="A145" s="3" t="s">
        <v>279</v>
      </c>
      <c r="C145" s="9">
        <v>38973</v>
      </c>
      <c r="D145" t="s">
        <v>14</v>
      </c>
      <c r="E145">
        <v>1</v>
      </c>
      <c r="F145">
        <v>15</v>
      </c>
      <c r="H145" s="16"/>
      <c r="I145" s="14"/>
      <c r="J145">
        <v>73103</v>
      </c>
      <c r="K145" s="2" t="s">
        <v>280</v>
      </c>
    </row>
    <row r="146" spans="1:14" ht="25.5">
      <c r="A146" s="13" t="s">
        <v>276</v>
      </c>
      <c r="C146" s="9">
        <v>38974</v>
      </c>
      <c r="G146">
        <v>124.9</v>
      </c>
      <c r="H146" s="16">
        <v>38.76</v>
      </c>
      <c r="I146" s="14">
        <v>31.03</v>
      </c>
      <c r="J146">
        <v>73145</v>
      </c>
      <c r="K146" s="2" t="s">
        <v>275</v>
      </c>
      <c r="L146" s="12">
        <f>I146*100/(J146-J144)</f>
        <v>15.671717171717171</v>
      </c>
      <c r="M146" s="12">
        <f>(J146-J144)/I146</f>
        <v>6.380921688688366</v>
      </c>
      <c r="N146" s="12">
        <f>M146*2.84</f>
        <v>18.12181759587496</v>
      </c>
    </row>
    <row r="147" spans="1:10" ht="12.75">
      <c r="A147" s="3" t="s">
        <v>277</v>
      </c>
      <c r="C147" s="9">
        <v>38974</v>
      </c>
      <c r="D147" t="s">
        <v>28</v>
      </c>
      <c r="E147">
        <v>1</v>
      </c>
      <c r="F147">
        <v>0</v>
      </c>
      <c r="H147" s="16"/>
      <c r="I147" s="14"/>
      <c r="J147">
        <v>73413</v>
      </c>
    </row>
    <row r="148" spans="1:15" ht="12.75">
      <c r="A148" s="3" t="s">
        <v>278</v>
      </c>
      <c r="C148" s="9">
        <v>38975</v>
      </c>
      <c r="D148" t="s">
        <v>14</v>
      </c>
      <c r="E148">
        <v>2</v>
      </c>
      <c r="F148">
        <v>34.2</v>
      </c>
      <c r="H148" s="16"/>
      <c r="I148" s="14"/>
      <c r="J148">
        <v>73650</v>
      </c>
      <c r="O148" t="s">
        <v>281</v>
      </c>
    </row>
    <row r="149" spans="1:14" ht="12.75">
      <c r="A149" s="13" t="s">
        <v>278</v>
      </c>
      <c r="C149" s="9">
        <v>38976</v>
      </c>
      <c r="G149">
        <v>124.9</v>
      </c>
      <c r="H149" s="16">
        <v>141.48</v>
      </c>
      <c r="I149" s="14">
        <v>93.3</v>
      </c>
      <c r="J149">
        <v>73710</v>
      </c>
      <c r="K149" s="2" t="s">
        <v>292</v>
      </c>
      <c r="L149" s="12">
        <f>I149*100/(J149-J146)</f>
        <v>16.513274336283185</v>
      </c>
      <c r="M149" s="12">
        <f>(J149-J146)/I149</f>
        <v>6.055734190782423</v>
      </c>
      <c r="N149" s="12">
        <f>M149*2.84</f>
        <v>17.19828510182208</v>
      </c>
    </row>
    <row r="150" spans="1:10" ht="12.75">
      <c r="A150" s="3" t="s">
        <v>283</v>
      </c>
      <c r="C150" s="9">
        <v>38977</v>
      </c>
      <c r="D150" s="9" t="s">
        <v>28</v>
      </c>
      <c r="E150">
        <v>1</v>
      </c>
      <c r="F150">
        <v>0</v>
      </c>
      <c r="J150">
        <v>74284</v>
      </c>
    </row>
    <row r="151" spans="1:14" ht="12.75">
      <c r="A151" s="13" t="s">
        <v>282</v>
      </c>
      <c r="C151" s="9">
        <v>38978</v>
      </c>
      <c r="G151">
        <v>133.9</v>
      </c>
      <c r="H151" s="16">
        <v>143.18</v>
      </c>
      <c r="I151" s="14">
        <v>107.09</v>
      </c>
      <c r="J151">
        <v>74350</v>
      </c>
      <c r="L151" s="12">
        <f>I151*100/(J151-J149)</f>
        <v>16.7328125</v>
      </c>
      <c r="M151" s="12">
        <f>(J151-J149)/I151</f>
        <v>5.97628163227192</v>
      </c>
      <c r="N151" s="12">
        <f>M151*2.84</f>
        <v>16.972639835652252</v>
      </c>
    </row>
    <row r="152" spans="1:14" ht="12.75">
      <c r="A152" s="13" t="s">
        <v>284</v>
      </c>
      <c r="C152" s="9">
        <v>38978</v>
      </c>
      <c r="G152">
        <v>125.9</v>
      </c>
      <c r="H152" s="16">
        <v>94.74</v>
      </c>
      <c r="I152" s="14">
        <v>75.25</v>
      </c>
      <c r="J152">
        <v>74797</v>
      </c>
      <c r="L152" s="12">
        <f>I152*100/(J152-J151)</f>
        <v>16.834451901565995</v>
      </c>
      <c r="M152" s="12">
        <f>(J152-J151)/I152</f>
        <v>5.940199335548173</v>
      </c>
      <c r="N152" s="12">
        <f>M152*2.84</f>
        <v>16.87016611295681</v>
      </c>
    </row>
    <row r="153" spans="1:10" ht="12.75">
      <c r="A153" s="3" t="s">
        <v>285</v>
      </c>
      <c r="C153" s="9">
        <v>38978</v>
      </c>
      <c r="D153" t="s">
        <v>28</v>
      </c>
      <c r="E153">
        <v>1</v>
      </c>
      <c r="F153">
        <v>0</v>
      </c>
      <c r="H153" s="16"/>
      <c r="I153" s="14"/>
      <c r="J153">
        <v>74975</v>
      </c>
    </row>
    <row r="154" spans="1:10" ht="12.75">
      <c r="A154" s="3" t="s">
        <v>286</v>
      </c>
      <c r="C154" s="9">
        <v>38979</v>
      </c>
      <c r="D154" t="s">
        <v>287</v>
      </c>
      <c r="E154">
        <v>2</v>
      </c>
      <c r="F154">
        <v>0</v>
      </c>
      <c r="H154" s="16"/>
      <c r="I154" s="14"/>
      <c r="J154">
        <v>75061</v>
      </c>
    </row>
    <row r="155" spans="1:15" ht="12.75">
      <c r="A155" s="3" t="s">
        <v>288</v>
      </c>
      <c r="C155" s="9">
        <v>38981</v>
      </c>
      <c r="D155" t="s">
        <v>29</v>
      </c>
      <c r="E155">
        <v>1</v>
      </c>
      <c r="F155">
        <v>10</v>
      </c>
      <c r="H155" s="16"/>
      <c r="I155" s="14"/>
      <c r="J155">
        <v>75112</v>
      </c>
      <c r="O155" t="s">
        <v>246</v>
      </c>
    </row>
    <row r="156" spans="1:11" ht="12.75">
      <c r="A156" s="3" t="s">
        <v>289</v>
      </c>
      <c r="C156" s="9">
        <v>38982</v>
      </c>
      <c r="D156" t="s">
        <v>28</v>
      </c>
      <c r="E156">
        <v>1</v>
      </c>
      <c r="F156">
        <v>0</v>
      </c>
      <c r="H156" s="16"/>
      <c r="I156" s="14"/>
      <c r="J156">
        <v>75386</v>
      </c>
      <c r="K156" s="2" t="s">
        <v>293</v>
      </c>
    </row>
    <row r="157" spans="1:14" ht="12.75">
      <c r="A157" s="13" t="s">
        <v>291</v>
      </c>
      <c r="C157" s="9">
        <v>38983</v>
      </c>
      <c r="G157">
        <v>117.9</v>
      </c>
      <c r="H157" s="16">
        <v>99.28</v>
      </c>
      <c r="I157" s="14">
        <v>104.2</v>
      </c>
      <c r="J157">
        <v>75446</v>
      </c>
      <c r="K157" s="2" t="s">
        <v>294</v>
      </c>
      <c r="L157" s="12">
        <f>I157*100/(J157-J152)</f>
        <v>16.055469953775038</v>
      </c>
      <c r="M157" s="12">
        <f>(J157-J152)/I157</f>
        <v>6.228406909788867</v>
      </c>
      <c r="N157" s="12">
        <f>M157*2.84</f>
        <v>17.688675623800382</v>
      </c>
    </row>
    <row r="158" spans="1:9" ht="12.75">
      <c r="A158" s="3" t="s">
        <v>290</v>
      </c>
      <c r="C158" s="9">
        <v>38983</v>
      </c>
      <c r="D158" t="s">
        <v>14</v>
      </c>
      <c r="E158">
        <v>7</v>
      </c>
      <c r="F158">
        <v>30</v>
      </c>
      <c r="H158" s="16"/>
      <c r="I158" s="14"/>
    </row>
    <row r="159" spans="1:10" ht="12.75">
      <c r="A159" s="3" t="s">
        <v>8</v>
      </c>
      <c r="C159" s="9">
        <v>38991</v>
      </c>
      <c r="H159" s="16"/>
      <c r="I159" s="14"/>
      <c r="J159">
        <v>75732</v>
      </c>
    </row>
    <row r="160" spans="1:14" ht="12.75">
      <c r="A160" s="13" t="s">
        <v>8</v>
      </c>
      <c r="C160" s="9"/>
      <c r="G160">
        <v>105.9</v>
      </c>
      <c r="H160" s="16">
        <v>78.34</v>
      </c>
      <c r="I160" s="14">
        <v>54</v>
      </c>
      <c r="J160">
        <v>75781</v>
      </c>
      <c r="K160" s="2" t="s">
        <v>292</v>
      </c>
      <c r="L160" s="12">
        <f>I160*100/(J160-J157)</f>
        <v>16.119402985074625</v>
      </c>
      <c r="M160" s="12">
        <f>(J160-J157)/I160</f>
        <v>6.203703703703703</v>
      </c>
      <c r="N160" s="12">
        <f>M160*2.84</f>
        <v>17.618518518518517</v>
      </c>
    </row>
    <row r="161" spans="2:14" s="22" customFormat="1" ht="15.75">
      <c r="B161" s="21"/>
      <c r="D161" s="22" t="s">
        <v>51</v>
      </c>
      <c r="E161" s="23">
        <f>SUM(E5:E160)</f>
        <v>176</v>
      </c>
      <c r="F161" s="24">
        <f>SUM(F5:F160)</f>
        <v>1889.5500000000002</v>
      </c>
      <c r="G161" s="25"/>
      <c r="H161" s="26">
        <f>SUM(H5:H160)</f>
        <v>7307.789999999999</v>
      </c>
      <c r="I161" s="25"/>
      <c r="J161" s="22">
        <f>J160-J5</f>
        <v>29836</v>
      </c>
      <c r="K161" s="27" t="s">
        <v>24</v>
      </c>
      <c r="L161" s="28">
        <f>AVERAGE(L7:L160)</f>
        <v>16.973719268868194</v>
      </c>
      <c r="M161" s="28">
        <f>AVERAGE(M7:M160)</f>
        <v>5.9257976275091275</v>
      </c>
      <c r="N161" s="28">
        <f>AVERAGE(N7:N160)</f>
        <v>16.82926526212592</v>
      </c>
    </row>
    <row r="162" spans="5:14" ht="12.75">
      <c r="E162" s="1" t="s">
        <v>144</v>
      </c>
      <c r="F162" s="1" t="s">
        <v>142</v>
      </c>
      <c r="G162" s="17" t="s">
        <v>140</v>
      </c>
      <c r="H162" s="1" t="s">
        <v>143</v>
      </c>
      <c r="I162" s="17" t="s">
        <v>141</v>
      </c>
      <c r="J162" s="17" t="s">
        <v>145</v>
      </c>
      <c r="L162" s="18" t="s">
        <v>146</v>
      </c>
      <c r="M162" s="18" t="s">
        <v>147</v>
      </c>
      <c r="N162" s="18" t="s">
        <v>148</v>
      </c>
    </row>
    <row r="163" spans="2:14" s="30" customFormat="1" ht="15.75">
      <c r="B163" s="29"/>
      <c r="E163" s="31" t="s">
        <v>139</v>
      </c>
      <c r="F163" s="32">
        <f>F161/E161</f>
        <v>10.736079545454546</v>
      </c>
      <c r="H163" s="32">
        <f>H161/E161</f>
        <v>41.521534090909086</v>
      </c>
      <c r="K163" s="33"/>
      <c r="L163" s="34"/>
      <c r="M163" s="34"/>
      <c r="N163" s="34"/>
    </row>
    <row r="164" ht="15.75">
      <c r="A164" s="35" t="s">
        <v>296</v>
      </c>
    </row>
    <row r="165" spans="1:10" ht="12.75">
      <c r="A165" s="13" t="s">
        <v>8</v>
      </c>
      <c r="C165" s="9"/>
      <c r="G165">
        <v>105.9</v>
      </c>
      <c r="H165" s="16">
        <v>78.34</v>
      </c>
      <c r="I165" s="14">
        <v>54</v>
      </c>
      <c r="J165">
        <v>75781</v>
      </c>
    </row>
    <row r="166" spans="1:14" ht="15.75">
      <c r="A166" s="13" t="s">
        <v>8</v>
      </c>
      <c r="B166" s="36">
        <v>38996</v>
      </c>
      <c r="C166" s="35" t="s">
        <v>295</v>
      </c>
      <c r="G166">
        <v>101.9</v>
      </c>
      <c r="H166">
        <v>103.93</v>
      </c>
      <c r="I166">
        <v>122.4</v>
      </c>
      <c r="J166">
        <v>76777</v>
      </c>
      <c r="K166" s="2" t="s">
        <v>297</v>
      </c>
      <c r="L166" s="12">
        <f>I166*100/(J166-J165)</f>
        <v>12.289156626506024</v>
      </c>
      <c r="M166" s="12">
        <f>(J166-J165)/I166</f>
        <v>8.137254901960784</v>
      </c>
      <c r="N166" s="12">
        <f>M166*2.84</f>
        <v>23.109803921568624</v>
      </c>
    </row>
    <row r="167" ht="15.75">
      <c r="C167" s="35"/>
    </row>
  </sheetData>
  <hyperlinks>
    <hyperlink ref="D1" r:id="rId1" display="click here to see a  map of our travels"/>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laptop17</dc:creator>
  <cp:keywords/>
  <dc:description/>
  <cp:lastModifiedBy> laptop17</cp:lastModifiedBy>
  <cp:lastPrinted>2006-06-14T01:47:54Z</cp:lastPrinted>
  <dcterms:created xsi:type="dcterms:W3CDTF">2006-04-19T00:37:36Z</dcterms:created>
  <dcterms:modified xsi:type="dcterms:W3CDTF">2006-10-12T03:34:53Z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